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stefaniukov\Desktop\БІЗешка\Для сайта\"/>
    </mc:Choice>
  </mc:AlternateContent>
  <xr:revisionPtr revIDLastSave="0" documentId="8_{CB6795AD-0699-44C8-A248-85CD9FE34B1F}" xr6:coauthVersionLast="47" xr6:coauthVersionMax="47" xr10:uidLastSave="{00000000-0000-0000-0000-000000000000}"/>
  <bookViews>
    <workbookView xWindow="-108" yWindow="-108" windowWidth="23256" windowHeight="12456" xr2:uid="{00000000-000D-0000-FFFF-FFFF00000000}"/>
  </bookViews>
  <sheets>
    <sheet name="Лист1" sheetId="1" r:id="rId1"/>
    <sheet name="Аркуш1" sheetId="2" r:id="rId2"/>
  </sheets>
  <definedNames>
    <definedName name="_xlnm.Print_Area" localSheetId="0">Лист1!$A$1:$R$40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4" i="1" l="1"/>
  <c r="E25" i="1"/>
  <c r="E26" i="1" s="1"/>
  <c r="E27" i="1" s="1"/>
  <c r="E28" i="1" s="1"/>
  <c r="E29" i="1" s="1"/>
  <c r="E30" i="1" s="1"/>
  <c r="E31" i="1" s="1"/>
  <c r="E32" i="1" s="1"/>
  <c r="E33" i="1" s="1"/>
  <c r="E34" i="1" s="1"/>
  <c r="E35" i="1" s="1"/>
  <c r="H24" i="1" l="1"/>
  <c r="I25" i="1" s="1"/>
  <c r="H25" i="1" s="1"/>
  <c r="F24" i="1"/>
  <c r="I26" i="1" l="1"/>
  <c r="H26" i="1" s="1"/>
  <c r="B25" i="1" l="1"/>
  <c r="C25" i="1" s="1"/>
  <c r="E24" i="1"/>
  <c r="C36" i="1"/>
  <c r="E36" i="1" s="1"/>
  <c r="J25" i="1" l="1"/>
  <c r="D25" i="1"/>
  <c r="I27" i="1"/>
  <c r="H27" i="1" s="1"/>
  <c r="B26" i="1"/>
  <c r="C26" i="1" s="1"/>
  <c r="G25" i="1" l="1"/>
  <c r="J26" i="1"/>
  <c r="D26" i="1"/>
  <c r="B27" i="1"/>
  <c r="C27" i="1" s="1"/>
  <c r="G26" i="1" l="1"/>
  <c r="F26" i="1" s="1"/>
  <c r="N37" i="1"/>
  <c r="D27" i="1"/>
  <c r="B28" i="1"/>
  <c r="C28" i="1" s="1"/>
  <c r="I28" i="1"/>
  <c r="H28" i="1" s="1"/>
  <c r="I29" i="1" l="1"/>
  <c r="H29" i="1" s="1"/>
  <c r="D28" i="1"/>
  <c r="B29" i="1"/>
  <c r="C29" i="1" s="1"/>
  <c r="D29" i="1" l="1"/>
  <c r="B30" i="1"/>
  <c r="C30" i="1" s="1"/>
  <c r="I30" i="1" l="1"/>
  <c r="H30" i="1" s="1"/>
  <c r="B31" i="1"/>
  <c r="C31" i="1" s="1"/>
  <c r="D30" i="1"/>
  <c r="B32" i="1" l="1"/>
  <c r="C32" i="1" s="1"/>
  <c r="D31" i="1"/>
  <c r="I31" i="1"/>
  <c r="H31" i="1" s="1"/>
  <c r="I32" i="1" l="1"/>
  <c r="H32" i="1" s="1"/>
  <c r="D32" i="1"/>
  <c r="B33" i="1"/>
  <c r="C33" i="1" s="1"/>
  <c r="D33" i="1" l="1"/>
  <c r="B34" i="1"/>
  <c r="C34" i="1" s="1"/>
  <c r="B35" i="1" l="1"/>
  <c r="C35" i="1" s="1"/>
  <c r="D34" i="1"/>
  <c r="I33" i="1"/>
  <c r="H33" i="1" s="1"/>
  <c r="B36" i="1" l="1"/>
  <c r="D36" i="1" s="1"/>
  <c r="D35" i="1"/>
  <c r="I34" i="1" l="1"/>
  <c r="H34" i="1" l="1"/>
  <c r="I35" i="1" s="1"/>
  <c r="H35" i="1" s="1"/>
  <c r="I36" i="1" s="1"/>
  <c r="H36" i="1" l="1"/>
  <c r="I37" i="1" l="1"/>
  <c r="F25" i="1" l="1"/>
  <c r="M37" i="1" l="1"/>
  <c r="J27" i="1" l="1"/>
  <c r="G27" i="1" s="1"/>
  <c r="J28" i="1"/>
  <c r="J29" i="1" l="1"/>
  <c r="G29" i="1" s="1"/>
  <c r="F29" i="1" s="1"/>
  <c r="G28" i="1"/>
  <c r="F28" i="1" s="1"/>
  <c r="F27" i="1"/>
  <c r="J30" i="1" l="1"/>
  <c r="J31" i="1" l="1"/>
  <c r="G31" i="1" s="1"/>
  <c r="F31" i="1" s="1"/>
  <c r="G30" i="1"/>
  <c r="F30" i="1" l="1"/>
  <c r="J32" i="1"/>
  <c r="G32" i="1" l="1"/>
  <c r="J33" i="1"/>
  <c r="G33" i="1" s="1"/>
  <c r="F33" i="1" s="1"/>
  <c r="J34" i="1" l="1"/>
  <c r="G34" i="1" s="1"/>
  <c r="F34" i="1" s="1"/>
  <c r="F32" i="1"/>
  <c r="J36" i="1" l="1"/>
  <c r="G36" i="1" s="1"/>
  <c r="F36" i="1" s="1"/>
  <c r="J35" i="1"/>
  <c r="G35" i="1" l="1"/>
  <c r="J37" i="1"/>
  <c r="R37" i="1" s="1"/>
  <c r="F35" i="1" l="1"/>
  <c r="G37" i="1"/>
  <c r="F37" i="1" l="1"/>
  <c r="Q37" i="1"/>
</calcChain>
</file>

<file path=xl/sharedStrings.xml><?xml version="1.0" encoding="utf-8"?>
<sst xmlns="http://schemas.openxmlformats.org/spreadsheetml/2006/main" count="122" uniqueCount="45">
  <si>
    <t>Умови:</t>
  </si>
  <si>
    <t>день</t>
  </si>
  <si>
    <t>місяць</t>
  </si>
  <si>
    <t>рік</t>
  </si>
  <si>
    <t>Дата надання кредиту</t>
  </si>
  <si>
    <t>щомісячно від суми використаного кредиту на розрахункову дату</t>
  </si>
  <si>
    <t xml:space="preserve"> річних</t>
  </si>
  <si>
    <t>№</t>
  </si>
  <si>
    <t>Погашення основної суми кредиту,
грн.</t>
  </si>
  <si>
    <t>на користь банку</t>
  </si>
  <si>
    <t>на користь третіх осіб</t>
  </si>
  <si>
    <t>інші послуги банку</t>
  </si>
  <si>
    <t>х</t>
  </si>
  <si>
    <t>-</t>
  </si>
  <si>
    <t>Всього</t>
  </si>
  <si>
    <t>Реальна процентна ставка, %</t>
  </si>
  <si>
    <t>Орієнтовна загальна вартість кредиту</t>
  </si>
  <si>
    <t>Пільговий період користування кредитними коштами  за умови повного повернення  суми загальної заборгованості до дати закінчення пільгового періоду</t>
  </si>
  <si>
    <t>Сума кредиту, грн.</t>
  </si>
  <si>
    <t>Термін користування кредитом</t>
  </si>
  <si>
    <t>Погашення основної суми кредиту</t>
  </si>
  <si>
    <t>Погашення процентів та внесення обов'язкового мінімального платежу</t>
  </si>
  <si>
    <t>Процентна ставка що нараховується за кредитом</t>
  </si>
  <si>
    <t>Процент за користування кредитом під час пільгового періоду кредитування</t>
  </si>
  <si>
    <t>згідно Тарифного плану «Кредитна картка BISешка»</t>
  </si>
  <si>
    <t>Види платежів за кредитом</t>
  </si>
  <si>
    <t>за обслуговування кредитної заборгованості</t>
  </si>
  <si>
    <t>послуги страховика</t>
  </si>
  <si>
    <t>інші послуги третіх осіб</t>
  </si>
  <si>
    <t>проценти за користування кредитом</t>
  </si>
  <si>
    <t>Дата видачі кредиту/дата платежу (з/по)</t>
  </si>
  <si>
    <t>Кількість днів у розрахунковому періоді</t>
  </si>
  <si>
    <t>16</t>
  </si>
  <si>
    <r>
      <t xml:space="preserve">до </t>
    </r>
    <r>
      <rPr>
        <b/>
        <sz val="10"/>
        <color theme="1"/>
        <rFont val="Calibri"/>
        <family val="2"/>
        <charset val="204"/>
        <scheme val="minor"/>
      </rPr>
      <t>62</t>
    </r>
    <r>
      <rPr>
        <sz val="10"/>
        <color theme="1"/>
        <rFont val="Calibri"/>
        <family val="2"/>
        <charset val="1"/>
        <scheme val="minor"/>
      </rPr>
      <t xml:space="preserve"> днів</t>
    </r>
  </si>
  <si>
    <t>платежі за додаткові та/або супутні послуги</t>
  </si>
  <si>
    <t>Сума кредиту за договором</t>
  </si>
  <si>
    <t>Обов'язковий щомісячний платіж (п.9+п.10), 
грн</t>
  </si>
  <si>
    <t>Дата платежу</t>
  </si>
  <si>
    <t xml:space="preserve">Чиста сума кредиту/сума платежу за розрахунковий період, грн.
</t>
  </si>
  <si>
    <r>
      <rPr>
        <b/>
        <sz val="10"/>
        <color theme="1"/>
        <rFont val="Calibri"/>
        <family val="2"/>
        <charset val="204"/>
        <scheme val="minor"/>
      </rPr>
      <t>365/366</t>
    </r>
    <r>
      <rPr>
        <sz val="10"/>
        <color theme="1"/>
        <rFont val="Calibri"/>
        <family val="2"/>
        <charset val="1"/>
        <scheme val="minor"/>
      </rPr>
      <t xml:space="preserve"> днів</t>
    </r>
  </si>
  <si>
    <r>
      <t xml:space="preserve">до </t>
    </r>
    <r>
      <rPr>
        <b/>
        <sz val="10"/>
        <color theme="1"/>
        <rFont val="Calibri"/>
        <family val="2"/>
        <charset val="204"/>
        <scheme val="minor"/>
      </rPr>
      <t>30/31</t>
    </r>
    <r>
      <rPr>
        <sz val="10"/>
        <color theme="1"/>
        <rFont val="Calibri"/>
        <family val="2"/>
        <charset val="1"/>
        <scheme val="minor"/>
      </rPr>
      <t xml:space="preserve"> числа місяця включно, нарахованих за попередній місяць</t>
    </r>
  </si>
  <si>
    <t>Зазначені вище прогнозні суми процентів, що мають бути погашені в кожному періоді, є інформаційними і можуть не відповідати фактичним сумам, розмір яких залежить від фактичних реальних строків погашення заборгованості та використаного ліміту Кредитної лінії. 
Розрахунок реальної річної процентної ставки здійснюється на підставі вимог Постанови Правління НБУ № 49 від 08.06.2017 року ( зі змінами та доповненнями).
Враховуючи неможливість визначити модель поведінки Клієнта по використанню та поверненню коштів відновлювальної кредитної лінії, загальна вартість кредиту та реальна річна процента ставка та інші обов'язкові платежі за додаткові та/або супуні послуги Банку розраховані з наступними припущеннями:
Ліміт кредиту було використано одноразово в день його встановлення, заборгованість не повернуто протягом пільгового періоду і погашається вона щомісячно в розмірі обов’язкового мінімального платежу впродовж 12 місяців. Розмір останнього платежу може відрізнятися від платежу, зазначеного в цьому розрахунку, і дорівнюватиме сумі фактичної заборгованості за кредитом та процентами, комісіями, що залишилася після сплати Клієнтом всіх попередніх платежів.
Розмір комісій за отримання готівки/перерахування кредитних коштыв визначений на дату розрахунку. Розмір комісій може змінюватися в разі внесення змін в Тарифи Банку в порядку, визначеному в Кредитному дговорі. Розрахунок комісії за зняття готівкових коштів/ перерахування кредитних коштів здійснено з припущенням, що  в день встановлення ліміту, кредит був отриманий готівкою через касу Банку або перерахований на рахунки в інші банки.
Банк обчислює орієнтовну реальну річну процентну ставку, базуючись на припущенні, що Кредитний договір залишається дійсним протягом строку дії, передбаченого умовами Договору, та що Банк і Клієнт виконають свої обов’язки на умовах та у строки, визначені в Договорі.</t>
  </si>
  <si>
    <t>Інші послуги Банку</t>
  </si>
  <si>
    <t>Видача готівки/перерахування кредитних коштів</t>
  </si>
  <si>
    <t>розрахунково-касове обслуговування (видача готівки/ перерахування кредитних коштів)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</si>
</sst>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р.&quot;"/>
    <numFmt numFmtId="165" formatCode="#,##0.00;[Red]#,##0.00"/>
  </numFmts>
  <fonts count="12" x14ac:knownFonts="1">
    <font>
      <sz val="11"/>
      <color theme="1"/>
      <name val="Calibri"/>
      <family val="2"/>
      <charset val="1"/>
      <scheme val="minor"/>
    </font>
    <font>
      <b/>
      <sz val="10"/>
      <color theme="1"/>
      <name val="Calibri"/>
      <family val="2"/>
      <charset val="204"/>
      <scheme val="minor"/>
    </font>
    <font>
      <sz val="10"/>
      <color theme="1"/>
      <name val="Calibri"/>
      <family val="2"/>
      <charset val="1"/>
      <scheme val="minor"/>
    </font>
    <font>
      <b/>
      <sz val="10"/>
      <color theme="1"/>
      <name val="Calibri"/>
      <family val="2"/>
      <charset val="1"/>
      <scheme val="minor"/>
    </font>
    <font>
      <b/>
      <sz val="10"/>
      <name val="Calibri"/>
      <family val="2"/>
      <charset val="1"/>
      <scheme val="minor"/>
    </font>
    <font>
      <sz val="10"/>
      <name val="Calibri"/>
      <family val="2"/>
      <charset val="1"/>
      <scheme val="minor"/>
    </font>
    <font>
      <b/>
      <sz val="10"/>
      <color theme="0"/>
      <name val="Calibri"/>
      <family val="2"/>
      <charset val="1"/>
      <scheme val="minor"/>
    </font>
    <font>
      <sz val="12"/>
      <color theme="1"/>
      <name val="Calibri"/>
      <family val="2"/>
      <charset val="1"/>
      <scheme val="minor"/>
    </font>
    <font>
      <b/>
      <sz val="10"/>
      <color rgb="FFFF0000"/>
      <name val="Calibri"/>
      <family val="2"/>
      <charset val="1"/>
      <scheme val="minor"/>
    </font>
    <font>
      <b/>
      <sz val="10"/>
      <name val="Calibri"/>
      <family val="2"/>
      <charset val="204"/>
      <scheme val="minor"/>
    </font>
    <font>
      <b/>
      <sz val="10"/>
      <color rgb="FFFF0000"/>
      <name val="Calibri"/>
      <family val="2"/>
      <charset val="204"/>
      <scheme val="minor"/>
    </font>
    <font>
      <sz val="10"/>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auto="1"/>
      </left>
      <right style="medium">
        <color indexed="64"/>
      </right>
      <top style="hair">
        <color auto="1"/>
      </top>
      <bottom style="hair">
        <color auto="1"/>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1">
    <xf numFmtId="0" fontId="0" fillId="0" borderId="0" xfId="0"/>
    <xf numFmtId="0" fontId="2" fillId="2" borderId="0" xfId="0" applyFont="1" applyFill="1" applyProtection="1">
      <protection locked="0"/>
    </xf>
    <xf numFmtId="0" fontId="2" fillId="0" borderId="0" xfId="0" applyFont="1" applyProtection="1">
      <protection locked="0"/>
    </xf>
    <xf numFmtId="0" fontId="2" fillId="0" borderId="0" xfId="0" applyFont="1" applyBorder="1" applyProtection="1">
      <protection locked="0"/>
    </xf>
    <xf numFmtId="0" fontId="2" fillId="2" borderId="0" xfId="0" applyFont="1" applyFill="1" applyBorder="1" applyProtection="1">
      <protection locked="0"/>
    </xf>
    <xf numFmtId="0" fontId="2" fillId="2" borderId="0"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2" fillId="0" borderId="4" xfId="0" applyNumberFormat="1"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horizontal="center"/>
      <protection locked="0"/>
    </xf>
    <xf numFmtId="4" fontId="5" fillId="2" borderId="6" xfId="0" applyNumberFormat="1" applyFont="1" applyFill="1" applyBorder="1" applyAlignment="1" applyProtection="1">
      <alignment horizontal="center"/>
      <protection locked="0"/>
    </xf>
    <xf numFmtId="4" fontId="2" fillId="2" borderId="6" xfId="0" applyNumberFormat="1" applyFont="1" applyFill="1" applyBorder="1" applyAlignment="1" applyProtection="1">
      <alignment horizontal="center"/>
      <protection locked="0"/>
    </xf>
    <xf numFmtId="14" fontId="2" fillId="0" borderId="6" xfId="0" applyNumberFormat="1" applyFont="1" applyFill="1" applyBorder="1" applyProtection="1">
      <protection locked="0"/>
    </xf>
    <xf numFmtId="0" fontId="2" fillId="0" borderId="6" xfId="0" applyNumberFormat="1" applyFont="1" applyFill="1" applyBorder="1" applyAlignment="1" applyProtection="1">
      <alignment horizontal="center"/>
      <protection locked="0"/>
    </xf>
    <xf numFmtId="165" fontId="5" fillId="2" borderId="6" xfId="0" applyNumberFormat="1" applyFont="1" applyFill="1" applyBorder="1" applyAlignment="1" applyProtection="1">
      <alignment horizontal="center"/>
      <protection locked="0"/>
    </xf>
    <xf numFmtId="165" fontId="2" fillId="2" borderId="6" xfId="0" applyNumberFormat="1" applyFont="1" applyFill="1" applyBorder="1" applyAlignment="1" applyProtection="1">
      <alignment horizontal="center"/>
      <protection locked="0"/>
    </xf>
    <xf numFmtId="49" fontId="3" fillId="0" borderId="0" xfId="0" applyNumberFormat="1" applyFont="1" applyAlignment="1" applyProtection="1">
      <alignment horizontal="center" wrapText="1"/>
      <protection locked="0"/>
    </xf>
    <xf numFmtId="0" fontId="3" fillId="0" borderId="0" xfId="0" applyFont="1" applyProtection="1">
      <protection locked="0"/>
    </xf>
    <xf numFmtId="0" fontId="6" fillId="0" borderId="0" xfId="0" applyFont="1" applyProtection="1">
      <protection locked="0"/>
    </xf>
    <xf numFmtId="165" fontId="4" fillId="5" borderId="6" xfId="0" applyNumberFormat="1" applyFont="1" applyFill="1" applyBorder="1" applyAlignment="1" applyProtection="1">
      <alignment horizontal="center"/>
      <protection locked="0"/>
    </xf>
    <xf numFmtId="4" fontId="3" fillId="5" borderId="6" xfId="0" applyNumberFormat="1" applyFont="1" applyFill="1" applyBorder="1" applyAlignment="1" applyProtection="1">
      <alignment horizontal="center"/>
      <protection locked="0"/>
    </xf>
    <xf numFmtId="165" fontId="3" fillId="5" borderId="6" xfId="0" applyNumberFormat="1"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4" fontId="4" fillId="5" borderId="6" xfId="0" applyNumberFormat="1" applyFont="1" applyFill="1" applyBorder="1" applyAlignment="1" applyProtection="1">
      <alignment horizontal="center"/>
      <protection locked="0"/>
    </xf>
    <xf numFmtId="0" fontId="2" fillId="0" borderId="0" xfId="0" applyFont="1" applyAlignment="1" applyProtection="1">
      <alignment horizontal="left"/>
      <protection locked="0"/>
    </xf>
    <xf numFmtId="0" fontId="2" fillId="2" borderId="10" xfId="0" applyFont="1" applyFill="1" applyBorder="1" applyProtection="1">
      <protection locked="0"/>
    </xf>
    <xf numFmtId="0" fontId="2" fillId="2" borderId="11" xfId="0" applyFont="1" applyFill="1" applyBorder="1" applyProtection="1">
      <protection locked="0"/>
    </xf>
    <xf numFmtId="0" fontId="2" fillId="2" borderId="14" xfId="0" applyFont="1" applyFill="1" applyBorder="1" applyProtection="1">
      <protection locked="0"/>
    </xf>
    <xf numFmtId="4" fontId="5" fillId="2" borderId="12" xfId="0" applyNumberFormat="1" applyFont="1" applyFill="1" applyBorder="1" applyAlignment="1" applyProtection="1">
      <alignment horizontal="center"/>
      <protection locked="0"/>
    </xf>
    <xf numFmtId="14" fontId="3" fillId="5" borderId="10" xfId="0" applyNumberFormat="1" applyFont="1" applyFill="1" applyBorder="1" applyAlignment="1" applyProtection="1">
      <alignment horizontal="center"/>
      <protection locked="0"/>
    </xf>
    <xf numFmtId="0" fontId="2" fillId="2" borderId="7" xfId="0" applyFont="1" applyFill="1" applyBorder="1" applyProtection="1">
      <protection locked="0"/>
    </xf>
    <xf numFmtId="0" fontId="2" fillId="2" borderId="8" xfId="0" applyFont="1" applyFill="1" applyBorder="1" applyProtection="1">
      <protection locked="0"/>
    </xf>
    <xf numFmtId="165" fontId="3" fillId="0" borderId="0" xfId="0" applyNumberFormat="1" applyFont="1" applyProtection="1">
      <protection locked="0"/>
    </xf>
    <xf numFmtId="9" fontId="1" fillId="2" borderId="2" xfId="0" applyNumberFormat="1" applyFont="1" applyFill="1" applyBorder="1" applyAlignment="1" applyProtection="1">
      <alignment vertical="center"/>
      <protection locked="0"/>
    </xf>
    <xf numFmtId="165" fontId="2" fillId="0" borderId="6" xfId="0" applyNumberFormat="1" applyFont="1" applyFill="1" applyBorder="1" applyAlignment="1" applyProtection="1">
      <alignment horizontal="center"/>
      <protection locked="0"/>
    </xf>
    <xf numFmtId="4" fontId="1" fillId="0" borderId="6" xfId="0" applyNumberFormat="1" applyFont="1" applyFill="1" applyBorder="1" applyAlignment="1" applyProtection="1">
      <alignment horizontal="center"/>
      <protection locked="0"/>
    </xf>
    <xf numFmtId="165" fontId="8" fillId="5" borderId="12" xfId="0" applyNumberFormat="1" applyFont="1" applyFill="1" applyBorder="1" applyProtection="1">
      <protection locked="0"/>
    </xf>
    <xf numFmtId="0" fontId="10" fillId="3" borderId="2" xfId="0" applyNumberFormat="1" applyFont="1" applyFill="1" applyBorder="1" applyAlignment="1" applyProtection="1">
      <alignment vertical="center"/>
      <protection locked="0"/>
    </xf>
    <xf numFmtId="10" fontId="1" fillId="2" borderId="3" xfId="0" applyNumberFormat="1"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14" fontId="2" fillId="2" borderId="18" xfId="0" applyNumberFormat="1" applyFont="1" applyFill="1" applyBorder="1" applyAlignment="1" applyProtection="1">
      <alignment horizontal="center"/>
      <protection locked="0"/>
    </xf>
    <xf numFmtId="4" fontId="9" fillId="0" borderId="18" xfId="0" applyNumberFormat="1" applyFont="1" applyFill="1" applyBorder="1" applyAlignment="1" applyProtection="1">
      <alignment horizontal="center"/>
      <protection locked="0"/>
    </xf>
    <xf numFmtId="4" fontId="5" fillId="2" borderId="18" xfId="0" applyNumberFormat="1" applyFont="1" applyFill="1" applyBorder="1" applyAlignment="1" applyProtection="1">
      <alignment horizontal="center"/>
      <protection locked="0"/>
    </xf>
    <xf numFmtId="0" fontId="1" fillId="0" borderId="18" xfId="0" applyFont="1" applyBorder="1" applyAlignment="1" applyProtection="1">
      <alignment horizontal="center"/>
      <protection locked="0"/>
    </xf>
    <xf numFmtId="4" fontId="2" fillId="2" borderId="18" xfId="0" applyNumberFormat="1" applyFont="1" applyFill="1" applyBorder="1" applyAlignment="1" applyProtection="1">
      <alignment horizontal="center"/>
      <protection locked="0"/>
    </xf>
    <xf numFmtId="0" fontId="5"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protection locked="0"/>
    </xf>
    <xf numFmtId="10" fontId="8" fillId="5" borderId="6" xfId="0" applyNumberFormat="1" applyFont="1" applyFill="1" applyBorder="1" applyAlignment="1" applyProtection="1">
      <alignment horizontal="center" vertical="center"/>
      <protection locked="0"/>
    </xf>
    <xf numFmtId="0" fontId="2" fillId="2" borderId="6" xfId="0" applyFont="1" applyFill="1" applyBorder="1" applyAlignment="1" applyProtection="1">
      <alignment horizontal="center"/>
      <protection locked="0"/>
    </xf>
    <xf numFmtId="14" fontId="3" fillId="5" borderId="14" xfId="0" applyNumberFormat="1" applyFont="1" applyFill="1" applyBorder="1" applyAlignment="1" applyProtection="1">
      <alignment horizontal="center"/>
      <protection locked="0"/>
    </xf>
    <xf numFmtId="14" fontId="3" fillId="5" borderId="6" xfId="0" applyNumberFormat="1" applyFont="1" applyFill="1" applyBorder="1" applyAlignment="1" applyProtection="1">
      <alignment horizontal="center"/>
      <protection locked="0"/>
    </xf>
    <xf numFmtId="0" fontId="2" fillId="0" borderId="6" xfId="0" applyFont="1" applyBorder="1" applyAlignment="1" applyProtection="1">
      <protection locked="0"/>
    </xf>
    <xf numFmtId="0" fontId="3" fillId="5" borderId="6" xfId="0" applyFont="1" applyFill="1" applyBorder="1" applyAlignment="1" applyProtection="1">
      <alignment horizontal="center"/>
      <protection locked="0"/>
    </xf>
    <xf numFmtId="0" fontId="2" fillId="2" borderId="15" xfId="0" applyFont="1" applyFill="1" applyBorder="1" applyAlignment="1" applyProtection="1">
      <alignment horizontal="left" wrapText="1" shrinkToFit="1"/>
      <protection locked="0"/>
    </xf>
    <xf numFmtId="0" fontId="2" fillId="2" borderId="16" xfId="0" applyFont="1" applyFill="1" applyBorder="1" applyAlignment="1" applyProtection="1">
      <alignment horizontal="left" wrapText="1" shrinkToFit="1"/>
      <protection locked="0"/>
    </xf>
    <xf numFmtId="0" fontId="2" fillId="2" borderId="17" xfId="0" applyFont="1" applyFill="1" applyBorder="1" applyAlignment="1" applyProtection="1">
      <alignment horizontal="left" wrapText="1" shrinkToFit="1"/>
      <protection locked="0"/>
    </xf>
    <xf numFmtId="0" fontId="4" fillId="4" borderId="2"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165" fontId="5" fillId="2" borderId="18" xfId="0" applyNumberFormat="1" applyFont="1" applyFill="1" applyBorder="1" applyAlignment="1" applyProtection="1">
      <alignment horizontal="center"/>
      <protection locked="0"/>
    </xf>
    <xf numFmtId="0" fontId="2" fillId="0" borderId="18" xfId="0" applyFont="1" applyBorder="1" applyAlignment="1" applyProtection="1">
      <alignment horizontal="center"/>
      <protection locked="0"/>
    </xf>
    <xf numFmtId="0" fontId="2" fillId="2" borderId="8" xfId="0" applyFont="1" applyFill="1" applyBorder="1" applyAlignment="1" applyProtection="1">
      <alignment horizontal="left" vertical="top"/>
      <protection locked="0"/>
    </xf>
    <xf numFmtId="0" fontId="2" fillId="2" borderId="9" xfId="0" applyFont="1" applyFill="1" applyBorder="1" applyAlignment="1" applyProtection="1">
      <alignment horizontal="left" vertical="top"/>
      <protection locked="0"/>
    </xf>
    <xf numFmtId="0" fontId="2" fillId="2" borderId="0"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top"/>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10" fontId="1" fillId="2" borderId="3" xfId="0" applyNumberFormat="1" applyFont="1" applyFill="1" applyBorder="1" applyAlignment="1" applyProtection="1">
      <alignment horizontal="left" vertical="center"/>
      <protection locked="0"/>
    </xf>
    <xf numFmtId="10" fontId="1" fillId="2" borderId="4" xfId="0" applyNumberFormat="1" applyFont="1" applyFill="1" applyBorder="1" applyAlignment="1" applyProtection="1">
      <alignment horizontal="left" vertical="center"/>
      <protection locked="0"/>
    </xf>
    <xf numFmtId="10" fontId="1" fillId="2" borderId="5" xfId="0" applyNumberFormat="1" applyFont="1" applyFill="1" applyBorder="1" applyAlignment="1" applyProtection="1">
      <alignment horizontal="left" vertical="center"/>
      <protection locked="0"/>
    </xf>
    <xf numFmtId="0" fontId="2" fillId="2" borderId="1" xfId="0" applyFont="1" applyFill="1" applyBorder="1" applyAlignment="1" applyProtection="1">
      <alignment vertical="center"/>
      <protection locked="0"/>
    </xf>
    <xf numFmtId="0" fontId="5" fillId="0" borderId="3" xfId="0" applyNumberFormat="1" applyFont="1" applyFill="1" applyBorder="1" applyAlignment="1" applyProtection="1">
      <alignment horizontal="center" vertical="center"/>
      <protection locked="0"/>
    </xf>
    <xf numFmtId="0" fontId="5" fillId="0" borderId="4" xfId="0" applyNumberFormat="1" applyFont="1" applyFill="1" applyBorder="1" applyAlignment="1" applyProtection="1">
      <alignment horizontal="center" vertical="center"/>
      <protection locked="0"/>
    </xf>
    <xf numFmtId="4" fontId="10" fillId="3" borderId="3" xfId="0" applyNumberFormat="1" applyFont="1" applyFill="1" applyBorder="1" applyAlignment="1" applyProtection="1">
      <alignment horizontal="left" vertical="center"/>
      <protection locked="0"/>
    </xf>
    <xf numFmtId="4" fontId="10" fillId="3" borderId="4" xfId="0" applyNumberFormat="1" applyFont="1" applyFill="1" applyBorder="1" applyAlignment="1" applyProtection="1">
      <alignment horizontal="left" vertical="center"/>
      <protection locked="0"/>
    </xf>
    <xf numFmtId="4" fontId="10" fillId="3" borderId="5" xfId="0" applyNumberFormat="1"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wrapText="1" shrinkToFit="1"/>
      <protection locked="0"/>
    </xf>
    <xf numFmtId="0" fontId="2" fillId="2" borderId="4"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164" fontId="2" fillId="2" borderId="3" xfId="0" applyNumberFormat="1" applyFont="1" applyFill="1" applyBorder="1" applyAlignment="1" applyProtection="1">
      <alignment vertical="center" wrapText="1" shrinkToFit="1"/>
      <protection locked="0"/>
    </xf>
    <xf numFmtId="164" fontId="2" fillId="2" borderId="4" xfId="0" applyNumberFormat="1" applyFont="1" applyFill="1" applyBorder="1" applyAlignment="1" applyProtection="1">
      <alignment vertical="center" wrapText="1" shrinkToFit="1"/>
      <protection locked="0"/>
    </xf>
    <xf numFmtId="164" fontId="2" fillId="2" borderId="5" xfId="0" applyNumberFormat="1" applyFont="1" applyFill="1" applyBorder="1" applyAlignment="1" applyProtection="1">
      <alignment vertical="center" wrapText="1" shrinkToFit="1"/>
      <protection locked="0"/>
    </xf>
    <xf numFmtId="0" fontId="2" fillId="2" borderId="3" xfId="0" applyFont="1" applyFill="1" applyBorder="1" applyAlignment="1" applyProtection="1">
      <alignment vertical="center" wrapText="1" shrinkToFit="1"/>
      <protection locked="0"/>
    </xf>
    <xf numFmtId="0" fontId="2" fillId="2" borderId="4" xfId="0" applyFont="1" applyFill="1" applyBorder="1" applyAlignment="1" applyProtection="1">
      <alignment vertical="center" wrapText="1" shrinkToFit="1"/>
      <protection locked="0"/>
    </xf>
    <xf numFmtId="0" fontId="2" fillId="2" borderId="5" xfId="0" applyFont="1" applyFill="1" applyBorder="1" applyAlignment="1" applyProtection="1">
      <alignment vertical="center" wrapText="1" shrinkToFit="1"/>
      <protection locked="0"/>
    </xf>
    <xf numFmtId="14" fontId="1" fillId="2" borderId="18" xfId="0" applyNumberFormat="1" applyFont="1" applyFill="1" applyBorder="1" applyAlignment="1" applyProtection="1">
      <alignment horizontal="center"/>
      <protection locked="0"/>
    </xf>
    <xf numFmtId="14" fontId="2" fillId="2" borderId="6" xfId="0" applyNumberFormat="1" applyFont="1" applyFill="1" applyBorder="1" applyAlignment="1" applyProtection="1">
      <alignment horizontal="center"/>
      <protection locked="0"/>
    </xf>
    <xf numFmtId="14" fontId="3" fillId="2" borderId="0" xfId="0" applyNumberFormat="1" applyFont="1" applyFill="1" applyBorder="1" applyAlignment="1" applyProtection="1">
      <alignment horizontal="center"/>
      <protection locked="0"/>
    </xf>
    <xf numFmtId="0" fontId="4" fillId="5" borderId="2" xfId="0" applyFont="1" applyFill="1" applyBorder="1" applyAlignment="1" applyProtection="1">
      <alignment horizontal="center" vertical="center" wrapText="1"/>
      <protection locked="0"/>
    </xf>
    <xf numFmtId="49" fontId="4" fillId="5" borderId="2" xfId="0" applyNumberFormat="1"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protection locked="0"/>
    </xf>
    <xf numFmtId="0" fontId="0" fillId="5" borderId="21" xfId="0" applyFill="1" applyBorder="1" applyAlignment="1">
      <alignment horizontal="center" vertical="center"/>
    </xf>
    <xf numFmtId="0" fontId="2" fillId="5" borderId="22" xfId="0" applyFont="1" applyFill="1" applyBorder="1" applyAlignment="1" applyProtection="1">
      <alignment horizontal="center" vertical="center"/>
      <protection locked="0"/>
    </xf>
    <xf numFmtId="0" fontId="0" fillId="5" borderId="23" xfId="0" applyFill="1" applyBorder="1" applyAlignment="1">
      <alignment horizontal="center" vertical="center"/>
    </xf>
    <xf numFmtId="165" fontId="4" fillId="2" borderId="0" xfId="0" applyNumberFormat="1" applyFont="1" applyFill="1" applyBorder="1" applyAlignment="1" applyProtection="1">
      <alignment horizontal="center"/>
      <protection locked="0"/>
    </xf>
    <xf numFmtId="4" fontId="3" fillId="2" borderId="0" xfId="0" applyNumberFormat="1" applyFont="1" applyFill="1" applyBorder="1" applyAlignment="1" applyProtection="1">
      <alignment horizontal="center"/>
      <protection locked="0"/>
    </xf>
    <xf numFmtId="165" fontId="3" fillId="2" borderId="0" xfId="0" applyNumberFormat="1"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4" fontId="4" fillId="2" borderId="0" xfId="0" applyNumberFormat="1" applyFont="1" applyFill="1" applyBorder="1" applyAlignment="1" applyProtection="1">
      <alignment horizontal="center"/>
      <protection locked="0"/>
    </xf>
    <xf numFmtId="165" fontId="3" fillId="2" borderId="11" xfId="0" applyNumberFormat="1" applyFont="1" applyFill="1" applyBorder="1" applyProtection="1">
      <protection locked="0"/>
    </xf>
    <xf numFmtId="4" fontId="8" fillId="2" borderId="0" xfId="0" applyNumberFormat="1" applyFont="1" applyFill="1" applyBorder="1" applyAlignment="1" applyProtection="1">
      <alignment horizontal="center"/>
      <protection locked="0"/>
    </xf>
    <xf numFmtId="10" fontId="4" fillId="2" borderId="0" xfId="0" applyNumberFormat="1" applyFont="1" applyFill="1" applyBorder="1" applyAlignment="1" applyProtection="1">
      <alignment horizontal="center" vertical="center"/>
      <protection locked="0"/>
    </xf>
    <xf numFmtId="9" fontId="2" fillId="2" borderId="3" xfId="0" applyNumberFormat="1" applyFont="1" applyFill="1" applyBorder="1" applyAlignment="1" applyProtection="1">
      <alignment horizontal="left" vertical="center"/>
      <protection locked="0"/>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144780</xdr:colOff>
      <xdr:row>0</xdr:row>
      <xdr:rowOff>60961</xdr:rowOff>
    </xdr:from>
    <xdr:to>
      <xdr:col>3</xdr:col>
      <xdr:colOff>213360</xdr:colOff>
      <xdr:row>3</xdr:row>
      <xdr:rowOff>99061</xdr:rowOff>
    </xdr:to>
    <xdr:pic>
      <xdr:nvPicPr>
        <xdr:cNvPr id="2" name="Рисунок 1">
          <a:extLst>
            <a:ext uri="{FF2B5EF4-FFF2-40B4-BE49-F238E27FC236}">
              <a16:creationId xmlns:a16="http://schemas.microsoft.com/office/drawing/2014/main" id="{FDB0FEA7-8222-73EA-D92E-ADEF44B7CA4D}"/>
            </a:ext>
          </a:extLst>
        </xdr:cNvPr>
        <xdr:cNvPicPr>
          <a:picLocks noChangeAspect="1"/>
        </xdr:cNvPicPr>
      </xdr:nvPicPr>
      <xdr:blipFill>
        <a:blip xmlns:r="http://schemas.openxmlformats.org/officeDocument/2006/relationships" r:embed="rId1"/>
        <a:stretch>
          <a:fillRect/>
        </a:stretch>
      </xdr:blipFill>
      <xdr:spPr>
        <a:xfrm>
          <a:off x="144780" y="60961"/>
          <a:ext cx="2049780" cy="5410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
  <sheetViews>
    <sheetView tabSelected="1" view="pageBreakPreview" topLeftCell="A4" zoomScale="85" zoomScaleNormal="100" zoomScaleSheetLayoutView="85" workbookViewId="0">
      <selection activeCell="R13" sqref="R13"/>
    </sheetView>
  </sheetViews>
  <sheetFormatPr defaultColWidth="9.109375" defaultRowHeight="13.8" x14ac:dyDescent="0.3"/>
  <cols>
    <col min="1" max="1" width="5.5546875" style="2" customWidth="1"/>
    <col min="2" max="3" width="11.6640625" style="2" customWidth="1"/>
    <col min="4" max="4" width="9.44140625" style="2" customWidth="1"/>
    <col min="5" max="5" width="11.5546875" style="1" customWidth="1"/>
    <col min="6" max="6" width="13" style="2" customWidth="1"/>
    <col min="7" max="8" width="13.33203125" style="2" customWidth="1"/>
    <col min="9" max="9" width="14.33203125" style="2" customWidth="1"/>
    <col min="10" max="10" width="11.88671875" style="2" customWidth="1"/>
    <col min="11" max="11" width="5.33203125" style="2" customWidth="1"/>
    <col min="12" max="12" width="9.21875" style="2" customWidth="1"/>
    <col min="13" max="13" width="20" style="2" customWidth="1"/>
    <col min="14" max="14" width="12.33203125" style="2" customWidth="1"/>
    <col min="15" max="15" width="10.88671875" style="2" customWidth="1"/>
    <col min="16" max="16" width="11.109375" style="2" customWidth="1"/>
    <col min="17" max="17" width="10.44140625" style="2" customWidth="1"/>
    <col min="18" max="18" width="13.109375" style="1" customWidth="1"/>
    <col min="19" max="16384" width="9.109375" style="2"/>
  </cols>
  <sheetData>
    <row r="1" spans="1:18" ht="15" customHeight="1" x14ac:dyDescent="0.3">
      <c r="A1" s="31"/>
      <c r="B1" s="32"/>
      <c r="C1" s="32"/>
      <c r="D1" s="32"/>
      <c r="E1" s="32"/>
      <c r="F1" s="32"/>
      <c r="G1" s="32"/>
      <c r="H1" s="68"/>
      <c r="I1" s="68"/>
      <c r="J1" s="68"/>
      <c r="K1" s="68"/>
      <c r="L1" s="68"/>
      <c r="M1" s="68"/>
      <c r="N1" s="68"/>
      <c r="O1" s="68"/>
      <c r="P1" s="68"/>
      <c r="Q1" s="68"/>
      <c r="R1" s="69"/>
    </row>
    <row r="2" spans="1:18" x14ac:dyDescent="0.3">
      <c r="A2" s="26"/>
      <c r="B2" s="4"/>
      <c r="C2" s="4"/>
      <c r="D2" s="4"/>
      <c r="E2" s="4"/>
      <c r="F2" s="4"/>
      <c r="G2" s="4"/>
      <c r="H2" s="70"/>
      <c r="I2" s="70"/>
      <c r="J2" s="70"/>
      <c r="K2" s="70"/>
      <c r="L2" s="70"/>
      <c r="M2" s="70"/>
      <c r="N2" s="70"/>
      <c r="O2" s="70"/>
      <c r="P2" s="70"/>
      <c r="Q2" s="70"/>
      <c r="R2" s="71"/>
    </row>
    <row r="3" spans="1:18" ht="11.25" customHeight="1" x14ac:dyDescent="0.3">
      <c r="A3" s="26"/>
      <c r="B3" s="4"/>
      <c r="C3" s="4"/>
      <c r="D3" s="4"/>
      <c r="E3" s="4"/>
      <c r="F3" s="4"/>
      <c r="G3" s="4"/>
      <c r="H3" s="70"/>
      <c r="I3" s="70"/>
      <c r="J3" s="70"/>
      <c r="K3" s="70"/>
      <c r="L3" s="70"/>
      <c r="M3" s="70"/>
      <c r="N3" s="70"/>
      <c r="O3" s="70"/>
      <c r="P3" s="70"/>
      <c r="Q3" s="70"/>
      <c r="R3" s="71"/>
    </row>
    <row r="4" spans="1:18" s="3" customFormat="1" ht="9" customHeight="1" x14ac:dyDescent="0.3">
      <c r="A4" s="26"/>
      <c r="B4" s="4"/>
      <c r="C4" s="4"/>
      <c r="D4" s="5"/>
      <c r="E4" s="5"/>
      <c r="F4" s="5"/>
      <c r="G4" s="5"/>
      <c r="H4" s="5"/>
      <c r="I4" s="5"/>
      <c r="J4" s="5"/>
      <c r="K4" s="5"/>
      <c r="L4" s="5"/>
      <c r="M4" s="5"/>
      <c r="N4" s="5"/>
      <c r="O4" s="5"/>
      <c r="P4" s="5"/>
      <c r="Q4" s="4"/>
      <c r="R4" s="27"/>
    </row>
    <row r="5" spans="1:18" s="3" customFormat="1" x14ac:dyDescent="0.3">
      <c r="A5" s="26"/>
      <c r="B5" s="4"/>
      <c r="C5" s="4"/>
      <c r="D5" s="5"/>
      <c r="E5" s="78" t="s">
        <v>0</v>
      </c>
      <c r="F5" s="78"/>
      <c r="G5" s="78"/>
      <c r="H5" s="78"/>
      <c r="I5" s="78"/>
      <c r="J5" s="6"/>
      <c r="K5" s="6"/>
      <c r="L5" s="6"/>
      <c r="M5" s="6"/>
      <c r="N5" s="7" t="s">
        <v>1</v>
      </c>
      <c r="O5" s="7" t="s">
        <v>2</v>
      </c>
      <c r="P5" s="7" t="s">
        <v>3</v>
      </c>
      <c r="Q5" s="4"/>
      <c r="R5" s="27"/>
    </row>
    <row r="6" spans="1:18" s="3" customFormat="1" x14ac:dyDescent="0.3">
      <c r="A6" s="26"/>
      <c r="B6" s="4"/>
      <c r="C6" s="4"/>
      <c r="D6" s="5"/>
      <c r="E6" s="72" t="s">
        <v>4</v>
      </c>
      <c r="F6" s="73"/>
      <c r="G6" s="73"/>
      <c r="H6" s="73"/>
      <c r="I6" s="74"/>
      <c r="J6" s="79"/>
      <c r="K6" s="80"/>
      <c r="L6" s="80"/>
      <c r="M6" s="8"/>
      <c r="N6" s="38">
        <v>13</v>
      </c>
      <c r="O6" s="38">
        <v>10</v>
      </c>
      <c r="P6" s="38">
        <v>2025</v>
      </c>
      <c r="Q6" s="4"/>
      <c r="R6" s="27"/>
    </row>
    <row r="7" spans="1:18" s="3" customFormat="1" x14ac:dyDescent="0.3">
      <c r="A7" s="26"/>
      <c r="B7" s="4"/>
      <c r="C7" s="4"/>
      <c r="D7" s="5"/>
      <c r="E7" s="72" t="s">
        <v>18</v>
      </c>
      <c r="F7" s="73"/>
      <c r="G7" s="73"/>
      <c r="H7" s="73"/>
      <c r="I7" s="74"/>
      <c r="J7" s="81">
        <v>200000</v>
      </c>
      <c r="K7" s="82"/>
      <c r="L7" s="82"/>
      <c r="M7" s="82"/>
      <c r="N7" s="82"/>
      <c r="O7" s="82"/>
      <c r="P7" s="83"/>
      <c r="Q7" s="4"/>
      <c r="R7" s="27"/>
    </row>
    <row r="8" spans="1:18" s="3" customFormat="1" x14ac:dyDescent="0.3">
      <c r="A8" s="26"/>
      <c r="B8" s="4"/>
      <c r="C8" s="4"/>
      <c r="D8" s="5"/>
      <c r="E8" s="72" t="s">
        <v>19</v>
      </c>
      <c r="F8" s="73"/>
      <c r="G8" s="73"/>
      <c r="H8" s="73"/>
      <c r="I8" s="74"/>
      <c r="J8" s="84" t="s">
        <v>39</v>
      </c>
      <c r="K8" s="85"/>
      <c r="L8" s="85"/>
      <c r="M8" s="85"/>
      <c r="N8" s="85"/>
      <c r="O8" s="85"/>
      <c r="P8" s="86"/>
      <c r="Q8" s="4"/>
      <c r="R8" s="27"/>
    </row>
    <row r="9" spans="1:18" s="3" customFormat="1" x14ac:dyDescent="0.3">
      <c r="A9" s="26"/>
      <c r="B9" s="4"/>
      <c r="C9" s="4"/>
      <c r="D9" s="5"/>
      <c r="E9" s="72" t="s">
        <v>20</v>
      </c>
      <c r="F9" s="73"/>
      <c r="G9" s="73"/>
      <c r="H9" s="73"/>
      <c r="I9" s="74"/>
      <c r="J9" s="34">
        <v>0.05</v>
      </c>
      <c r="K9" s="9" t="s">
        <v>5</v>
      </c>
      <c r="L9" s="9"/>
      <c r="M9" s="9"/>
      <c r="N9" s="9"/>
      <c r="O9" s="9"/>
      <c r="P9" s="9"/>
      <c r="Q9" s="4"/>
      <c r="R9" s="27"/>
    </row>
    <row r="10" spans="1:18" s="3" customFormat="1" x14ac:dyDescent="0.3">
      <c r="A10" s="26"/>
      <c r="B10" s="4"/>
      <c r="C10" s="4"/>
      <c r="D10" s="5"/>
      <c r="E10" s="72" t="s">
        <v>21</v>
      </c>
      <c r="F10" s="73"/>
      <c r="G10" s="73"/>
      <c r="H10" s="73"/>
      <c r="I10" s="74"/>
      <c r="J10" s="87" t="s">
        <v>40</v>
      </c>
      <c r="K10" s="85"/>
      <c r="L10" s="85"/>
      <c r="M10" s="85"/>
      <c r="N10" s="85"/>
      <c r="O10" s="85"/>
      <c r="P10" s="86"/>
      <c r="Q10" s="4"/>
      <c r="R10" s="27"/>
    </row>
    <row r="11" spans="1:18" s="3" customFormat="1" x14ac:dyDescent="0.3">
      <c r="A11" s="26"/>
      <c r="B11" s="4"/>
      <c r="C11" s="4"/>
      <c r="D11" s="5"/>
      <c r="E11" s="72" t="s">
        <v>22</v>
      </c>
      <c r="F11" s="73"/>
      <c r="G11" s="73"/>
      <c r="H11" s="73"/>
      <c r="I11" s="74"/>
      <c r="J11" s="75">
        <v>0.45</v>
      </c>
      <c r="K11" s="76"/>
      <c r="L11" s="76"/>
      <c r="M11" s="76"/>
      <c r="N11" s="76"/>
      <c r="O11" s="76"/>
      <c r="P11" s="77"/>
      <c r="Q11" s="4"/>
      <c r="R11" s="27"/>
    </row>
    <row r="12" spans="1:18" s="3" customFormat="1" x14ac:dyDescent="0.3">
      <c r="A12" s="26"/>
      <c r="B12" s="4"/>
      <c r="C12" s="4"/>
      <c r="D12" s="5"/>
      <c r="E12" s="91" t="s">
        <v>23</v>
      </c>
      <c r="F12" s="92"/>
      <c r="G12" s="92"/>
      <c r="H12" s="92"/>
      <c r="I12" s="93"/>
      <c r="J12" s="39">
        <v>1E-4</v>
      </c>
      <c r="K12" s="85" t="s">
        <v>6</v>
      </c>
      <c r="L12" s="85"/>
      <c r="M12" s="85"/>
      <c r="N12" s="85"/>
      <c r="O12" s="85"/>
      <c r="P12" s="86"/>
      <c r="Q12" s="4"/>
      <c r="R12" s="27"/>
    </row>
    <row r="13" spans="1:18" s="3" customFormat="1" ht="25.5" customHeight="1" x14ac:dyDescent="0.3">
      <c r="A13" s="26"/>
      <c r="B13" s="4"/>
      <c r="C13" s="4"/>
      <c r="D13" s="5"/>
      <c r="E13" s="94" t="s">
        <v>17</v>
      </c>
      <c r="F13" s="95"/>
      <c r="G13" s="95"/>
      <c r="H13" s="95"/>
      <c r="I13" s="96"/>
      <c r="J13" s="87" t="s">
        <v>33</v>
      </c>
      <c r="K13" s="85"/>
      <c r="L13" s="85"/>
      <c r="M13" s="85"/>
      <c r="N13" s="85"/>
      <c r="O13" s="85"/>
      <c r="P13" s="86"/>
      <c r="Q13" s="4"/>
      <c r="R13" s="27"/>
    </row>
    <row r="14" spans="1:18" s="3" customFormat="1" ht="16.8" customHeight="1" x14ac:dyDescent="0.3">
      <c r="A14" s="26"/>
      <c r="B14" s="4"/>
      <c r="C14" s="4"/>
      <c r="D14" s="5"/>
      <c r="E14" s="88" t="s">
        <v>43</v>
      </c>
      <c r="F14" s="89"/>
      <c r="G14" s="89"/>
      <c r="H14" s="89"/>
      <c r="I14" s="90"/>
      <c r="J14" s="120">
        <v>0.04</v>
      </c>
      <c r="K14" s="40"/>
      <c r="L14" s="40"/>
      <c r="M14" s="40"/>
      <c r="N14" s="40"/>
      <c r="O14" s="40"/>
      <c r="P14" s="41"/>
      <c r="Q14" s="4"/>
      <c r="R14" s="27"/>
    </row>
    <row r="15" spans="1:18" s="3" customFormat="1" x14ac:dyDescent="0.3">
      <c r="A15" s="26"/>
      <c r="B15" s="4"/>
      <c r="C15" s="4"/>
      <c r="D15" s="5"/>
      <c r="E15" s="72" t="s">
        <v>42</v>
      </c>
      <c r="F15" s="73"/>
      <c r="G15" s="73"/>
      <c r="H15" s="73"/>
      <c r="I15" s="74"/>
      <c r="J15" s="87" t="s">
        <v>24</v>
      </c>
      <c r="K15" s="85"/>
      <c r="L15" s="85"/>
      <c r="M15" s="85"/>
      <c r="N15" s="85"/>
      <c r="O15" s="85"/>
      <c r="P15" s="86"/>
      <c r="Q15" s="4"/>
      <c r="R15" s="27"/>
    </row>
    <row r="16" spans="1:18" s="3" customFormat="1" ht="15" customHeight="1" x14ac:dyDescent="0.3">
      <c r="A16" s="26"/>
      <c r="B16" s="4"/>
      <c r="C16" s="4"/>
      <c r="D16" s="5"/>
      <c r="E16" s="5"/>
      <c r="F16" s="5"/>
      <c r="G16" s="5"/>
      <c r="H16" s="5"/>
      <c r="I16" s="5"/>
      <c r="J16" s="5"/>
      <c r="K16" s="5"/>
      <c r="L16" s="5"/>
      <c r="M16" s="5"/>
      <c r="N16" s="5"/>
      <c r="O16" s="5"/>
      <c r="P16" s="5"/>
      <c r="Q16" s="4"/>
      <c r="R16" s="27"/>
    </row>
    <row r="17" spans="1:22" s="42" customFormat="1" ht="38.25" customHeight="1" x14ac:dyDescent="0.3">
      <c r="A17" s="64" t="s">
        <v>7</v>
      </c>
      <c r="B17" s="100" t="s">
        <v>30</v>
      </c>
      <c r="C17" s="100"/>
      <c r="D17" s="101" t="s">
        <v>31</v>
      </c>
      <c r="E17" s="101" t="s">
        <v>37</v>
      </c>
      <c r="F17" s="101" t="s">
        <v>38</v>
      </c>
      <c r="G17" s="101" t="s">
        <v>36</v>
      </c>
      <c r="H17" s="101" t="s">
        <v>35</v>
      </c>
      <c r="I17" s="102" t="s">
        <v>25</v>
      </c>
      <c r="J17" s="102"/>
      <c r="K17" s="102"/>
      <c r="L17" s="102"/>
      <c r="M17" s="102"/>
      <c r="N17" s="102"/>
      <c r="O17" s="102"/>
      <c r="P17" s="102"/>
      <c r="Q17" s="103" t="s">
        <v>15</v>
      </c>
      <c r="R17" s="103" t="s">
        <v>16</v>
      </c>
    </row>
    <row r="18" spans="1:22" s="43" customFormat="1" ht="15" customHeight="1" x14ac:dyDescent="0.3">
      <c r="A18" s="64"/>
      <c r="B18" s="100"/>
      <c r="C18" s="100"/>
      <c r="D18" s="104"/>
      <c r="E18" s="104"/>
      <c r="F18" s="104"/>
      <c r="G18" s="104"/>
      <c r="H18" s="101"/>
      <c r="I18" s="101" t="s">
        <v>8</v>
      </c>
      <c r="J18" s="101" t="s">
        <v>29</v>
      </c>
      <c r="K18" s="102" t="s">
        <v>34</v>
      </c>
      <c r="L18" s="102"/>
      <c r="M18" s="102"/>
      <c r="N18" s="102"/>
      <c r="O18" s="102"/>
      <c r="P18" s="102"/>
      <c r="Q18" s="103"/>
      <c r="R18" s="103"/>
    </row>
    <row r="19" spans="1:22" s="42" customFormat="1" ht="15" customHeight="1" x14ac:dyDescent="0.3">
      <c r="A19" s="64"/>
      <c r="B19" s="100"/>
      <c r="C19" s="100"/>
      <c r="D19" s="104"/>
      <c r="E19" s="104"/>
      <c r="F19" s="104"/>
      <c r="G19" s="104"/>
      <c r="H19" s="101"/>
      <c r="I19" s="104"/>
      <c r="J19" s="104"/>
      <c r="K19" s="102" t="s">
        <v>9</v>
      </c>
      <c r="L19" s="105"/>
      <c r="M19" s="105"/>
      <c r="N19" s="105"/>
      <c r="O19" s="102" t="s">
        <v>10</v>
      </c>
      <c r="P19" s="105"/>
      <c r="Q19" s="103"/>
      <c r="R19" s="103"/>
    </row>
    <row r="20" spans="1:22" s="42" customFormat="1" ht="12.75" customHeight="1" x14ac:dyDescent="0.3">
      <c r="A20" s="64"/>
      <c r="B20" s="100"/>
      <c r="C20" s="100"/>
      <c r="D20" s="104"/>
      <c r="E20" s="104"/>
      <c r="F20" s="104"/>
      <c r="G20" s="104"/>
      <c r="H20" s="101"/>
      <c r="I20" s="104"/>
      <c r="J20" s="104"/>
      <c r="K20" s="101" t="s">
        <v>26</v>
      </c>
      <c r="L20" s="105"/>
      <c r="M20" s="106" t="s">
        <v>44</v>
      </c>
      <c r="N20" s="101" t="s">
        <v>11</v>
      </c>
      <c r="O20" s="100" t="s">
        <v>27</v>
      </c>
      <c r="P20" s="101" t="s">
        <v>28</v>
      </c>
      <c r="Q20" s="103"/>
      <c r="R20" s="103"/>
    </row>
    <row r="21" spans="1:22" s="42" customFormat="1" ht="55.8" customHeight="1" x14ac:dyDescent="0.3">
      <c r="A21" s="64"/>
      <c r="B21" s="100"/>
      <c r="C21" s="100"/>
      <c r="D21" s="104"/>
      <c r="E21" s="104"/>
      <c r="F21" s="104"/>
      <c r="G21" s="104"/>
      <c r="H21" s="101"/>
      <c r="I21" s="104"/>
      <c r="J21" s="104"/>
      <c r="K21" s="105"/>
      <c r="L21" s="105"/>
      <c r="M21" s="106"/>
      <c r="N21" s="105"/>
      <c r="O21" s="107"/>
      <c r="P21" s="107"/>
      <c r="Q21" s="103"/>
      <c r="R21" s="103"/>
    </row>
    <row r="22" spans="1:22" s="42" customFormat="1" ht="15" customHeight="1" x14ac:dyDescent="0.3">
      <c r="A22" s="64">
        <v>1</v>
      </c>
      <c r="B22" s="102">
        <v>2</v>
      </c>
      <c r="C22" s="102">
        <v>3</v>
      </c>
      <c r="D22" s="102">
        <v>4</v>
      </c>
      <c r="E22" s="105">
        <v>5</v>
      </c>
      <c r="F22" s="102">
        <v>6</v>
      </c>
      <c r="G22" s="102">
        <v>7</v>
      </c>
      <c r="H22" s="102">
        <v>8</v>
      </c>
      <c r="I22" s="102">
        <v>9</v>
      </c>
      <c r="J22" s="102">
        <v>10</v>
      </c>
      <c r="K22" s="108">
        <v>11</v>
      </c>
      <c r="L22" s="109"/>
      <c r="M22" s="102">
        <v>12</v>
      </c>
      <c r="N22" s="102">
        <v>13</v>
      </c>
      <c r="O22" s="102">
        <v>14</v>
      </c>
      <c r="P22" s="102">
        <v>15</v>
      </c>
      <c r="Q22" s="102" t="s">
        <v>32</v>
      </c>
      <c r="R22" s="102">
        <v>17</v>
      </c>
      <c r="V22" s="44"/>
    </row>
    <row r="23" spans="1:22" s="43" customFormat="1" ht="15" customHeight="1" x14ac:dyDescent="0.3">
      <c r="A23" s="65"/>
      <c r="B23" s="102"/>
      <c r="C23" s="102"/>
      <c r="D23" s="102"/>
      <c r="E23" s="105"/>
      <c r="F23" s="105"/>
      <c r="G23" s="105"/>
      <c r="H23" s="105"/>
      <c r="I23" s="105"/>
      <c r="J23" s="105"/>
      <c r="K23" s="110"/>
      <c r="L23" s="111"/>
      <c r="M23" s="105"/>
      <c r="N23" s="105"/>
      <c r="O23" s="105"/>
      <c r="P23" s="105"/>
      <c r="Q23" s="105"/>
      <c r="R23" s="105"/>
    </row>
    <row r="24" spans="1:22" s="45" customFormat="1" x14ac:dyDescent="0.3">
      <c r="A24" s="46" t="s">
        <v>12</v>
      </c>
      <c r="B24" s="47" t="s">
        <v>12</v>
      </c>
      <c r="C24" s="47" t="s">
        <v>12</v>
      </c>
      <c r="D24" s="48" t="s">
        <v>12</v>
      </c>
      <c r="E24" s="97">
        <f>J6+DATE($P$6,O6,N6)</f>
        <v>45943</v>
      </c>
      <c r="F24" s="49">
        <f>-J7+I24+J24+K24+N24+O24+P24+M24</f>
        <v>-192000</v>
      </c>
      <c r="G24" s="50" t="s">
        <v>12</v>
      </c>
      <c r="H24" s="50">
        <f>J7</f>
        <v>200000</v>
      </c>
      <c r="I24" s="47"/>
      <c r="J24" s="47"/>
      <c r="K24" s="66"/>
      <c r="L24" s="67"/>
      <c r="M24" s="51">
        <f>J7*J14</f>
        <v>8000</v>
      </c>
      <c r="N24" s="52"/>
      <c r="O24" s="52"/>
      <c r="P24" s="52"/>
      <c r="Q24" s="53" t="s">
        <v>12</v>
      </c>
      <c r="R24" s="54" t="s">
        <v>12</v>
      </c>
    </row>
    <row r="25" spans="1:22" x14ac:dyDescent="0.3">
      <c r="A25" s="28">
        <v>1</v>
      </c>
      <c r="B25" s="13">
        <f>DATE(P6,O6,N6)</f>
        <v>45943</v>
      </c>
      <c r="C25" s="13">
        <f>EOMONTH(B25,0)</f>
        <v>45961</v>
      </c>
      <c r="D25" s="14">
        <f>C25-B25+1</f>
        <v>19</v>
      </c>
      <c r="E25" s="98">
        <f>DATE($P$6,$O$6+2,)</f>
        <v>45991</v>
      </c>
      <c r="F25" s="15">
        <f>G25+N25</f>
        <v>14684.931506849316</v>
      </c>
      <c r="G25" s="12">
        <f>I25+J25+N25</f>
        <v>14684.931506849316</v>
      </c>
      <c r="H25" s="12">
        <f>H24-I25</f>
        <v>190000</v>
      </c>
      <c r="I25" s="16">
        <f>$J$9*H24</f>
        <v>10000</v>
      </c>
      <c r="J25" s="35">
        <f>(H24*$J$11)/365*(C25-E24+1)</f>
        <v>4684.9315068493152</v>
      </c>
      <c r="K25" s="56" t="s">
        <v>13</v>
      </c>
      <c r="L25" s="56"/>
      <c r="M25" s="10" t="s">
        <v>13</v>
      </c>
      <c r="N25" s="12"/>
      <c r="O25" s="11" t="s">
        <v>13</v>
      </c>
      <c r="P25" s="11" t="s">
        <v>13</v>
      </c>
      <c r="Q25" s="11" t="s">
        <v>13</v>
      </c>
      <c r="R25" s="29" t="s">
        <v>13</v>
      </c>
    </row>
    <row r="26" spans="1:22" s="17" customFormat="1" x14ac:dyDescent="0.3">
      <c r="A26" s="28">
        <v>2</v>
      </c>
      <c r="B26" s="13">
        <f>C25+1</f>
        <v>45962</v>
      </c>
      <c r="C26" s="13">
        <f t="shared" ref="C26:C35" si="0">EOMONTH(B26,0)</f>
        <v>45991</v>
      </c>
      <c r="D26" s="14">
        <f t="shared" ref="D26:D35" si="1">C26-B26+1</f>
        <v>30</v>
      </c>
      <c r="E26" s="98">
        <f>EOMONTH(E25,1)</f>
        <v>46022</v>
      </c>
      <c r="F26" s="15">
        <f t="shared" ref="F26:F35" si="2">G26+N26</f>
        <v>16884.931506849316</v>
      </c>
      <c r="G26" s="12">
        <f t="shared" ref="G26:G36" si="3">I26+J26+N26</f>
        <v>16884.931506849316</v>
      </c>
      <c r="H26" s="12">
        <f t="shared" ref="H26:H36" si="4">H25-I26</f>
        <v>180500</v>
      </c>
      <c r="I26" s="16">
        <f>$J$9*H25</f>
        <v>9500</v>
      </c>
      <c r="J26" s="35">
        <f>H24*$J$11/365*(E25-B26)+(H25*$J$11)/365*(C26-E25+1)</f>
        <v>7384.9315068493152</v>
      </c>
      <c r="K26" s="56" t="s">
        <v>13</v>
      </c>
      <c r="L26" s="56"/>
      <c r="M26" s="10" t="s">
        <v>13</v>
      </c>
      <c r="N26" s="12"/>
      <c r="O26" s="11" t="s">
        <v>13</v>
      </c>
      <c r="P26" s="11" t="s">
        <v>13</v>
      </c>
      <c r="Q26" s="11" t="s">
        <v>13</v>
      </c>
      <c r="R26" s="29" t="s">
        <v>13</v>
      </c>
    </row>
    <row r="27" spans="1:22" s="18" customFormat="1" x14ac:dyDescent="0.3">
      <c r="A27" s="28">
        <v>3</v>
      </c>
      <c r="B27" s="13">
        <f t="shared" ref="B27:B36" si="5">C26+1</f>
        <v>45992</v>
      </c>
      <c r="C27" s="13">
        <f t="shared" si="0"/>
        <v>46022</v>
      </c>
      <c r="D27" s="14">
        <f t="shared" si="1"/>
        <v>31</v>
      </c>
      <c r="E27" s="98">
        <f t="shared" ref="E27:E34" si="6">EOMONTH(E26,1)</f>
        <v>46053</v>
      </c>
      <c r="F27" s="15">
        <f t="shared" si="2"/>
        <v>16274.931506849316</v>
      </c>
      <c r="G27" s="12">
        <f t="shared" si="3"/>
        <v>16274.931506849316</v>
      </c>
      <c r="H27" s="12">
        <f t="shared" si="4"/>
        <v>171475</v>
      </c>
      <c r="I27" s="16">
        <f t="shared" ref="I27:I35" si="7">$J$9*H26</f>
        <v>9025</v>
      </c>
      <c r="J27" s="35">
        <f>H25*$J$11/365*(E26-B27)+(H26*$J$11)/365*(C27-E26+1)</f>
        <v>7249.9315068493152</v>
      </c>
      <c r="K27" s="56" t="s">
        <v>13</v>
      </c>
      <c r="L27" s="56"/>
      <c r="M27" s="10" t="s">
        <v>13</v>
      </c>
      <c r="N27" s="12"/>
      <c r="O27" s="11" t="s">
        <v>13</v>
      </c>
      <c r="P27" s="11" t="s">
        <v>13</v>
      </c>
      <c r="Q27" s="11" t="s">
        <v>13</v>
      </c>
      <c r="R27" s="29" t="s">
        <v>13</v>
      </c>
    </row>
    <row r="28" spans="1:22" s="19" customFormat="1" x14ac:dyDescent="0.3">
      <c r="A28" s="28">
        <v>4</v>
      </c>
      <c r="B28" s="13">
        <f t="shared" si="5"/>
        <v>46023</v>
      </c>
      <c r="C28" s="13">
        <f t="shared" si="0"/>
        <v>46053</v>
      </c>
      <c r="D28" s="14">
        <f t="shared" si="1"/>
        <v>31</v>
      </c>
      <c r="E28" s="98">
        <f t="shared" si="6"/>
        <v>46081</v>
      </c>
      <c r="F28" s="15">
        <f t="shared" si="2"/>
        <v>15461.18493150685</v>
      </c>
      <c r="G28" s="12">
        <f t="shared" si="3"/>
        <v>15461.18493150685</v>
      </c>
      <c r="H28" s="12">
        <f t="shared" si="4"/>
        <v>162901.25</v>
      </c>
      <c r="I28" s="16">
        <f t="shared" si="7"/>
        <v>8573.75</v>
      </c>
      <c r="J28" s="35">
        <f t="shared" ref="J28:J34" si="8">H26*$J$11/365*(E27-B28)+(H27*$J$11)/365*(C28-E27+1)</f>
        <v>6887.4349315068503</v>
      </c>
      <c r="K28" s="56" t="s">
        <v>13</v>
      </c>
      <c r="L28" s="56"/>
      <c r="M28" s="10" t="s">
        <v>13</v>
      </c>
      <c r="N28" s="12"/>
      <c r="O28" s="11" t="s">
        <v>13</v>
      </c>
      <c r="P28" s="11" t="s">
        <v>13</v>
      </c>
      <c r="Q28" s="11" t="s">
        <v>13</v>
      </c>
      <c r="R28" s="29" t="s">
        <v>13</v>
      </c>
    </row>
    <row r="29" spans="1:22" x14ac:dyDescent="0.3">
      <c r="A29" s="28">
        <v>5</v>
      </c>
      <c r="B29" s="13">
        <f t="shared" si="5"/>
        <v>46054</v>
      </c>
      <c r="C29" s="13">
        <f t="shared" si="0"/>
        <v>46081</v>
      </c>
      <c r="D29" s="14">
        <f t="shared" si="1"/>
        <v>28</v>
      </c>
      <c r="E29" s="98">
        <f t="shared" si="6"/>
        <v>46112</v>
      </c>
      <c r="F29" s="15">
        <f t="shared" si="2"/>
        <v>14053.90308219178</v>
      </c>
      <c r="G29" s="12">
        <f t="shared" si="3"/>
        <v>14053.90308219178</v>
      </c>
      <c r="H29" s="12">
        <f t="shared" si="4"/>
        <v>154756.1875</v>
      </c>
      <c r="I29" s="16">
        <f t="shared" si="7"/>
        <v>8145.0625</v>
      </c>
      <c r="J29" s="35">
        <f t="shared" si="8"/>
        <v>5908.8405821917804</v>
      </c>
      <c r="K29" s="56" t="s">
        <v>13</v>
      </c>
      <c r="L29" s="56"/>
      <c r="M29" s="10" t="s">
        <v>13</v>
      </c>
      <c r="N29" s="12"/>
      <c r="O29" s="11" t="s">
        <v>13</v>
      </c>
      <c r="P29" s="11" t="s">
        <v>13</v>
      </c>
      <c r="Q29" s="11" t="s">
        <v>13</v>
      </c>
      <c r="R29" s="29" t="s">
        <v>13</v>
      </c>
    </row>
    <row r="30" spans="1:22" s="17" customFormat="1" x14ac:dyDescent="0.3">
      <c r="A30" s="28">
        <v>6</v>
      </c>
      <c r="B30" s="13">
        <f t="shared" si="5"/>
        <v>46082</v>
      </c>
      <c r="C30" s="13">
        <f t="shared" si="0"/>
        <v>46112</v>
      </c>
      <c r="D30" s="14">
        <f t="shared" si="1"/>
        <v>31</v>
      </c>
      <c r="E30" s="98">
        <f t="shared" si="6"/>
        <v>46142</v>
      </c>
      <c r="F30" s="15">
        <f t="shared" si="2"/>
        <v>13953.719400684931</v>
      </c>
      <c r="G30" s="12">
        <f t="shared" si="3"/>
        <v>13953.719400684931</v>
      </c>
      <c r="H30" s="12">
        <f t="shared" si="4"/>
        <v>147018.37812499999</v>
      </c>
      <c r="I30" s="16">
        <f t="shared" si="7"/>
        <v>7737.8093750000007</v>
      </c>
      <c r="J30" s="35">
        <f t="shared" si="8"/>
        <v>6215.9100256849315</v>
      </c>
      <c r="K30" s="56" t="s">
        <v>13</v>
      </c>
      <c r="L30" s="56"/>
      <c r="M30" s="10" t="s">
        <v>13</v>
      </c>
      <c r="N30" s="12"/>
      <c r="O30" s="11" t="s">
        <v>13</v>
      </c>
      <c r="P30" s="11" t="s">
        <v>13</v>
      </c>
      <c r="Q30" s="11" t="s">
        <v>13</v>
      </c>
      <c r="R30" s="29" t="s">
        <v>13</v>
      </c>
    </row>
    <row r="31" spans="1:22" s="18" customFormat="1" x14ac:dyDescent="0.3">
      <c r="A31" s="28">
        <v>7</v>
      </c>
      <c r="B31" s="13">
        <f t="shared" si="5"/>
        <v>46113</v>
      </c>
      <c r="C31" s="13">
        <f t="shared" si="0"/>
        <v>46142</v>
      </c>
      <c r="D31" s="14">
        <f t="shared" si="1"/>
        <v>30</v>
      </c>
      <c r="E31" s="98">
        <f t="shared" si="6"/>
        <v>46173</v>
      </c>
      <c r="F31" s="15">
        <f t="shared" si="2"/>
        <v>13065.238130993152</v>
      </c>
      <c r="G31" s="12">
        <f t="shared" si="3"/>
        <v>13065.238130993152</v>
      </c>
      <c r="H31" s="12">
        <f t="shared" si="4"/>
        <v>139667.45921874998</v>
      </c>
      <c r="I31" s="16">
        <f t="shared" si="7"/>
        <v>7350.91890625</v>
      </c>
      <c r="J31" s="35">
        <f t="shared" si="8"/>
        <v>5714.3192247431507</v>
      </c>
      <c r="K31" s="56" t="s">
        <v>13</v>
      </c>
      <c r="L31" s="56"/>
      <c r="M31" s="10" t="s">
        <v>13</v>
      </c>
      <c r="N31" s="12"/>
      <c r="O31" s="11" t="s">
        <v>13</v>
      </c>
      <c r="P31" s="11" t="s">
        <v>13</v>
      </c>
      <c r="Q31" s="11" t="s">
        <v>13</v>
      </c>
      <c r="R31" s="29" t="s">
        <v>13</v>
      </c>
    </row>
    <row r="32" spans="1:22" s="19" customFormat="1" x14ac:dyDescent="0.3">
      <c r="A32" s="28">
        <v>8</v>
      </c>
      <c r="B32" s="13">
        <f t="shared" si="5"/>
        <v>46143</v>
      </c>
      <c r="C32" s="13">
        <f t="shared" si="0"/>
        <v>46173</v>
      </c>
      <c r="D32" s="14">
        <f t="shared" si="1"/>
        <v>31</v>
      </c>
      <c r="E32" s="98">
        <f t="shared" si="6"/>
        <v>46203</v>
      </c>
      <c r="F32" s="15">
        <f t="shared" si="2"/>
        <v>12593.231759118149</v>
      </c>
      <c r="G32" s="12">
        <f t="shared" si="3"/>
        <v>12593.231759118149</v>
      </c>
      <c r="H32" s="12">
        <f t="shared" si="4"/>
        <v>132684.08625781248</v>
      </c>
      <c r="I32" s="16">
        <f t="shared" si="7"/>
        <v>6983.3729609374996</v>
      </c>
      <c r="J32" s="35">
        <f t="shared" si="8"/>
        <v>5609.8587981806504</v>
      </c>
      <c r="K32" s="56" t="s">
        <v>13</v>
      </c>
      <c r="L32" s="56"/>
      <c r="M32" s="10" t="s">
        <v>13</v>
      </c>
      <c r="N32" s="12"/>
      <c r="O32" s="11" t="s">
        <v>13</v>
      </c>
      <c r="P32" s="11" t="s">
        <v>13</v>
      </c>
      <c r="Q32" s="11" t="s">
        <v>13</v>
      </c>
      <c r="R32" s="29" t="s">
        <v>13</v>
      </c>
    </row>
    <row r="33" spans="1:20" x14ac:dyDescent="0.3">
      <c r="A33" s="28">
        <v>9</v>
      </c>
      <c r="B33" s="13">
        <f t="shared" si="5"/>
        <v>46174</v>
      </c>
      <c r="C33" s="13">
        <f t="shared" si="0"/>
        <v>46203</v>
      </c>
      <c r="D33" s="14">
        <f t="shared" si="1"/>
        <v>30</v>
      </c>
      <c r="E33" s="98">
        <f t="shared" si="6"/>
        <v>46234</v>
      </c>
      <c r="F33" s="15">
        <f t="shared" si="2"/>
        <v>11791.377413221318</v>
      </c>
      <c r="G33" s="12">
        <f t="shared" si="3"/>
        <v>11791.377413221318</v>
      </c>
      <c r="H33" s="12">
        <f t="shared" si="4"/>
        <v>126049.88194492186</v>
      </c>
      <c r="I33" s="16">
        <f t="shared" si="7"/>
        <v>6634.2043128906244</v>
      </c>
      <c r="J33" s="35">
        <f t="shared" si="8"/>
        <v>5157.1731003306932</v>
      </c>
      <c r="K33" s="56" t="s">
        <v>13</v>
      </c>
      <c r="L33" s="56"/>
      <c r="M33" s="10" t="s">
        <v>13</v>
      </c>
      <c r="N33" s="12"/>
      <c r="O33" s="11" t="s">
        <v>13</v>
      </c>
      <c r="P33" s="11" t="s">
        <v>13</v>
      </c>
      <c r="Q33" s="11" t="s">
        <v>13</v>
      </c>
      <c r="R33" s="29" t="s">
        <v>13</v>
      </c>
    </row>
    <row r="34" spans="1:20" x14ac:dyDescent="0.3">
      <c r="A34" s="28">
        <v>10</v>
      </c>
      <c r="B34" s="13">
        <f t="shared" si="5"/>
        <v>46204</v>
      </c>
      <c r="C34" s="13">
        <f t="shared" si="0"/>
        <v>46234</v>
      </c>
      <c r="D34" s="14">
        <f t="shared" si="1"/>
        <v>31</v>
      </c>
      <c r="E34" s="98">
        <f t="shared" si="6"/>
        <v>46265</v>
      </c>
      <c r="F34" s="15">
        <f t="shared" si="2"/>
        <v>11365.39166260413</v>
      </c>
      <c r="G34" s="12">
        <f t="shared" si="3"/>
        <v>11365.39166260413</v>
      </c>
      <c r="H34" s="12">
        <f t="shared" si="4"/>
        <v>119747.38784767577</v>
      </c>
      <c r="I34" s="16">
        <f t="shared" si="7"/>
        <v>6302.4940972460936</v>
      </c>
      <c r="J34" s="35">
        <f t="shared" si="8"/>
        <v>5062.8975653580364</v>
      </c>
      <c r="K34" s="56" t="s">
        <v>13</v>
      </c>
      <c r="L34" s="56"/>
      <c r="M34" s="10" t="s">
        <v>13</v>
      </c>
      <c r="N34" s="12"/>
      <c r="O34" s="11" t="s">
        <v>13</v>
      </c>
      <c r="P34" s="11" t="s">
        <v>13</v>
      </c>
      <c r="Q34" s="11" t="s">
        <v>13</v>
      </c>
      <c r="R34" s="29" t="s">
        <v>13</v>
      </c>
    </row>
    <row r="35" spans="1:20" x14ac:dyDescent="0.3">
      <c r="A35" s="28">
        <v>11</v>
      </c>
      <c r="B35" s="13">
        <f t="shared" si="5"/>
        <v>46235</v>
      </c>
      <c r="C35" s="13">
        <f t="shared" si="0"/>
        <v>46265</v>
      </c>
      <c r="D35" s="14">
        <f t="shared" si="1"/>
        <v>31</v>
      </c>
      <c r="E35" s="98">
        <f>EOMONTH(E34,1)</f>
        <v>46295</v>
      </c>
      <c r="F35" s="15">
        <f t="shared" si="2"/>
        <v>10797.122079473924</v>
      </c>
      <c r="G35" s="12">
        <f t="shared" si="3"/>
        <v>10797.122079473924</v>
      </c>
      <c r="H35" s="12">
        <f t="shared" si="4"/>
        <v>113760.01845529198</v>
      </c>
      <c r="I35" s="16">
        <f t="shared" si="7"/>
        <v>5987.3693923837891</v>
      </c>
      <c r="J35" s="35">
        <f>H33*$J$11/365*(E34-B35)+(H34*$J$11)/365*(C35-E34+1)</f>
        <v>4809.7526870901356</v>
      </c>
      <c r="K35" s="56" t="s">
        <v>13</v>
      </c>
      <c r="L35" s="56"/>
      <c r="M35" s="10" t="s">
        <v>13</v>
      </c>
      <c r="N35" s="12"/>
      <c r="O35" s="11" t="s">
        <v>13</v>
      </c>
      <c r="P35" s="11" t="s">
        <v>13</v>
      </c>
      <c r="Q35" s="11" t="s">
        <v>13</v>
      </c>
      <c r="R35" s="29" t="s">
        <v>13</v>
      </c>
    </row>
    <row r="36" spans="1:20" x14ac:dyDescent="0.3">
      <c r="A36" s="28">
        <v>12</v>
      </c>
      <c r="B36" s="13">
        <f t="shared" si="5"/>
        <v>46266</v>
      </c>
      <c r="C36" s="13">
        <f>DATE(P6+1,O6,N6-1)</f>
        <v>46307</v>
      </c>
      <c r="D36" s="14">
        <f>C36-B36+1</f>
        <v>42</v>
      </c>
      <c r="E36" s="98">
        <f>C36</f>
        <v>46307</v>
      </c>
      <c r="F36" s="15">
        <f>G36+N36</f>
        <v>119864.67467275946</v>
      </c>
      <c r="G36" s="36">
        <f t="shared" si="3"/>
        <v>119864.67467275946</v>
      </c>
      <c r="H36" s="36">
        <f t="shared" si="4"/>
        <v>0</v>
      </c>
      <c r="I36" s="16">
        <f>H35</f>
        <v>113760.01845529198</v>
      </c>
      <c r="J36" s="35">
        <f>H34*$J$11/365*(E35-B36)+(H35*$J$11)/365*(C36-E35+1)</f>
        <v>6104.6562174674709</v>
      </c>
      <c r="K36" s="56" t="s">
        <v>13</v>
      </c>
      <c r="L36" s="56"/>
      <c r="M36" s="10" t="s">
        <v>13</v>
      </c>
      <c r="N36" s="12"/>
      <c r="O36" s="11" t="s">
        <v>13</v>
      </c>
      <c r="P36" s="11" t="s">
        <v>13</v>
      </c>
      <c r="Q36" s="11" t="s">
        <v>13</v>
      </c>
      <c r="R36" s="29" t="s">
        <v>13</v>
      </c>
    </row>
    <row r="37" spans="1:20" s="18" customFormat="1" x14ac:dyDescent="0.3">
      <c r="A37" s="57" t="s">
        <v>14</v>
      </c>
      <c r="B37" s="58"/>
      <c r="C37" s="58"/>
      <c r="D37" s="59"/>
      <c r="E37" s="59"/>
      <c r="F37" s="20">
        <f>SUM(F25:F36)</f>
        <v>270790.63765310164</v>
      </c>
      <c r="G37" s="21">
        <f>SUM(G25:G36)</f>
        <v>270790.63765310164</v>
      </c>
      <c r="H37" s="21"/>
      <c r="I37" s="22">
        <f>SUM(I25:I36)</f>
        <v>199999.99999999997</v>
      </c>
      <c r="J37" s="22">
        <f>SUM(J25:J36)</f>
        <v>70790.637653101643</v>
      </c>
      <c r="K37" s="60">
        <v>0</v>
      </c>
      <c r="L37" s="60"/>
      <c r="M37" s="23">
        <f>SUM(M24:M36)</f>
        <v>8000</v>
      </c>
      <c r="N37" s="24">
        <f>SUM(N24:N36)</f>
        <v>0</v>
      </c>
      <c r="O37" s="24">
        <v>0</v>
      </c>
      <c r="P37" s="21">
        <v>0</v>
      </c>
      <c r="Q37" s="55">
        <f>XIRR(F24:F36,E24:E36)</f>
        <v>0.6300518810749054</v>
      </c>
      <c r="R37" s="37">
        <f>I37+J37+K37+M37+N37+O37+P37</f>
        <v>278790.63765310158</v>
      </c>
    </row>
    <row r="38" spans="1:20" s="18" customFormat="1" x14ac:dyDescent="0.3">
      <c r="A38" s="30"/>
      <c r="B38" s="99"/>
      <c r="C38" s="99"/>
      <c r="D38" s="99"/>
      <c r="E38" s="99"/>
      <c r="F38" s="112"/>
      <c r="G38" s="113"/>
      <c r="H38" s="113"/>
      <c r="I38" s="114"/>
      <c r="J38" s="114"/>
      <c r="K38" s="115"/>
      <c r="L38" s="115"/>
      <c r="M38" s="115"/>
      <c r="N38" s="116"/>
      <c r="O38" s="116"/>
      <c r="P38" s="113"/>
      <c r="Q38" s="113"/>
      <c r="R38" s="117"/>
      <c r="T38" s="33"/>
    </row>
    <row r="39" spans="1:20" s="18" customFormat="1" ht="15" hidden="1" customHeight="1" x14ac:dyDescent="0.3">
      <c r="A39" s="30"/>
      <c r="B39" s="99"/>
      <c r="C39" s="99"/>
      <c r="D39" s="99"/>
      <c r="E39" s="99"/>
      <c r="F39" s="112"/>
      <c r="G39" s="113"/>
      <c r="H39" s="113"/>
      <c r="I39" s="114"/>
      <c r="J39" s="114"/>
      <c r="K39" s="115"/>
      <c r="L39" s="115"/>
      <c r="M39" s="115"/>
      <c r="N39" s="116"/>
      <c r="O39" s="118"/>
      <c r="P39" s="118"/>
      <c r="Q39" s="119"/>
      <c r="R39" s="117"/>
      <c r="T39" s="33"/>
    </row>
    <row r="40" spans="1:20" s="25" customFormat="1" ht="172.2" customHeight="1" thickBot="1" x14ac:dyDescent="0.35">
      <c r="A40" s="61" t="s">
        <v>41</v>
      </c>
      <c r="B40" s="62"/>
      <c r="C40" s="62"/>
      <c r="D40" s="62"/>
      <c r="E40" s="62"/>
      <c r="F40" s="62"/>
      <c r="G40" s="62"/>
      <c r="H40" s="62"/>
      <c r="I40" s="62"/>
      <c r="J40" s="62"/>
      <c r="K40" s="62"/>
      <c r="L40" s="62"/>
      <c r="M40" s="62"/>
      <c r="N40" s="62"/>
      <c r="O40" s="62"/>
      <c r="P40" s="62"/>
      <c r="Q40" s="62"/>
      <c r="R40" s="63"/>
    </row>
  </sheetData>
  <mergeCells count="74">
    <mergeCell ref="G17:G21"/>
    <mergeCell ref="H17:H21"/>
    <mergeCell ref="I17:P17"/>
    <mergeCell ref="E14:I14"/>
    <mergeCell ref="E12:I12"/>
    <mergeCell ref="K12:P12"/>
    <mergeCell ref="E13:I13"/>
    <mergeCell ref="J13:P13"/>
    <mergeCell ref="E15:I15"/>
    <mergeCell ref="J15:P15"/>
    <mergeCell ref="H1:R3"/>
    <mergeCell ref="E11:I11"/>
    <mergeCell ref="J11:P11"/>
    <mergeCell ref="E5:I5"/>
    <mergeCell ref="E6:I6"/>
    <mergeCell ref="J6:L6"/>
    <mergeCell ref="E7:I7"/>
    <mergeCell ref="J7:P7"/>
    <mergeCell ref="E8:I8"/>
    <mergeCell ref="J8:P8"/>
    <mergeCell ref="E9:I9"/>
    <mergeCell ref="E10:I10"/>
    <mergeCell ref="J10:P10"/>
    <mergeCell ref="A17:A21"/>
    <mergeCell ref="D17:D21"/>
    <mergeCell ref="E17:E21"/>
    <mergeCell ref="B17:C21"/>
    <mergeCell ref="F17:F21"/>
    <mergeCell ref="Q17:Q21"/>
    <mergeCell ref="R17:R21"/>
    <mergeCell ref="I18:I21"/>
    <mergeCell ref="J18:J21"/>
    <mergeCell ref="K18:P18"/>
    <mergeCell ref="K19:N19"/>
    <mergeCell ref="O19:P19"/>
    <mergeCell ref="K20:L21"/>
    <mergeCell ref="M20:M21"/>
    <mergeCell ref="N20:N21"/>
    <mergeCell ref="O20:O21"/>
    <mergeCell ref="P20:P21"/>
    <mergeCell ref="Q22:Q23"/>
    <mergeCell ref="R22:R23"/>
    <mergeCell ref="A22:A23"/>
    <mergeCell ref="B22:B23"/>
    <mergeCell ref="C22:C23"/>
    <mergeCell ref="D22:D23"/>
    <mergeCell ref="E22:E23"/>
    <mergeCell ref="F22:F23"/>
    <mergeCell ref="G22:G23"/>
    <mergeCell ref="H22:H23"/>
    <mergeCell ref="P22:P23"/>
    <mergeCell ref="M22:M23"/>
    <mergeCell ref="N22:N23"/>
    <mergeCell ref="O22:O23"/>
    <mergeCell ref="K29:L29"/>
    <mergeCell ref="I22:I23"/>
    <mergeCell ref="J22:J23"/>
    <mergeCell ref="K24:L24"/>
    <mergeCell ref="K25:L25"/>
    <mergeCell ref="K26:L26"/>
    <mergeCell ref="K27:L27"/>
    <mergeCell ref="K28:L28"/>
    <mergeCell ref="K22:L23"/>
    <mergeCell ref="K36:L36"/>
    <mergeCell ref="A37:E37"/>
    <mergeCell ref="K37:L37"/>
    <mergeCell ref="A40:R40"/>
    <mergeCell ref="K30:L30"/>
    <mergeCell ref="K31:L31"/>
    <mergeCell ref="K32:L32"/>
    <mergeCell ref="K33:L33"/>
    <mergeCell ref="K34:L34"/>
    <mergeCell ref="K35:L35"/>
    <mergeCell ref="O39:P39"/>
  </mergeCells>
  <pageMargins left="0.7" right="0.7" top="0.75" bottom="0.75" header="0.3" footer="0.3"/>
  <pageSetup paperSize="9" scale="41" orientation="portrait" r:id="rId1"/>
  <ignoredErrors>
    <ignoredError sqref="A25 M37 A37:E37 A26:C26 A35:D35 F25 F26 C25 A36:F36 H37:J37 O37:P37 A27:D34 F27:F34 F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C848-2C0D-4997-A90F-DCCA9794FDAF}">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x041e__x043f__x0438__x0441__x0430__x043d__x0438__x0435_ xmlns="6e467700-9a76-4552-b974-21152fb9959e" xsi:nil="tru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153D0AF3FFF0894CAF551BB712A926A2" ma:contentTypeVersion="2" ma:contentTypeDescription="Создание документа." ma:contentTypeScope="" ma:versionID="e76784f247f5b4ae870aa23a57ad8b75">
  <xsd:schema xmlns:xsd="http://www.w3.org/2001/XMLSchema" xmlns:p="http://schemas.microsoft.com/office/2006/metadata/properties" xmlns:ns1="http://schemas.microsoft.com/sharepoint/v3" xmlns:ns2="6e467700-9a76-4552-b974-21152fb9959e" targetNamespace="http://schemas.microsoft.com/office/2006/metadata/properties" ma:root="true" ma:fieldsID="be9f218f93b710e7cd645763d275976a" ns1:_="" ns2:_="">
    <xsd:import namespace="http://schemas.microsoft.com/sharepoint/v3"/>
    <xsd:import namespace="6e467700-9a76-4552-b974-21152fb9959e"/>
    <xsd:element name="properties">
      <xsd:complexType>
        <xsd:sequence>
          <xsd:element name="documentManagement">
            <xsd:complexType>
              <xsd:all>
                <xsd:element ref="ns1:PublishingStartDate" minOccurs="0"/>
                <xsd:element ref="ns1:PublishingExpirationDate" minOccurs="0"/>
                <xsd:element ref="ns2:_x041e__x043f__x0438__x0441__x0430__x043d__x0438__x0435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Дата начала расписания" ma:description="" ma:hidden="true" ma:internalName="PublishingStartDate">
      <xsd:simpleType>
        <xsd:restriction base="dms:Unknown"/>
      </xsd:simpleType>
    </xsd:element>
    <xsd:element name="PublishingExpirationDate" ma:index="9" nillable="true" ma:displayName="Дата окончания расписания" ma:description="" ma:hidden="true" ma:internalName="PublishingExpirationDate">
      <xsd:simpleType>
        <xsd:restriction base="dms:Unknown"/>
      </xsd:simpleType>
    </xsd:element>
  </xsd:schema>
  <xsd:schema xmlns:xsd="http://www.w3.org/2001/XMLSchema" xmlns:dms="http://schemas.microsoft.com/office/2006/documentManagement/types" targetNamespace="6e467700-9a76-4552-b974-21152fb9959e" elementFormDefault="qualified">
    <xsd:import namespace="http://schemas.microsoft.com/office/2006/documentManagement/types"/>
    <xsd:element name="_x041e__x043f__x0438__x0441__x0430__x043d__x0438__x0435_" ma:index="10" nillable="true" ma:displayName="Описание" ma:internalName="_x041e__x043f__x0438__x0441__x0430__x043d__x0438__x0435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A8BCCAA-83EE-4C40-9488-D63ADFEF88EC}">
  <ds:schemaRefs>
    <ds:schemaRef ds:uri="http://schemas.microsoft.com/sharepoint/v3/contenttype/forms"/>
  </ds:schemaRefs>
</ds:datastoreItem>
</file>

<file path=customXml/itemProps2.xml><?xml version="1.0" encoding="utf-8"?>
<ds:datastoreItem xmlns:ds="http://schemas.openxmlformats.org/officeDocument/2006/customXml" ds:itemID="{D60C4D82-C248-4156-AC10-DBBB45C210F6}">
  <ds:schemaRefs>
    <ds:schemaRef ds:uri="http://schemas.microsoft.com/office/2006/documentManagement/types"/>
    <ds:schemaRef ds:uri="http://www.w3.org/XML/1998/namespace"/>
    <ds:schemaRef ds:uri="http://schemas.openxmlformats.org/package/2006/metadata/core-properties"/>
    <ds:schemaRef ds:uri="http://purl.org/dc/terms/"/>
    <ds:schemaRef ds:uri="http://purl.org/dc/elements/1.1/"/>
    <ds:schemaRef ds:uri="6e467700-9a76-4552-b974-21152fb9959e"/>
    <ds:schemaRef ds:uri="http://schemas.microsoft.com/office/2006/metadata/properties"/>
    <ds:schemaRef ds:uri="http://schemas.microsoft.com/sharepoint/v3"/>
    <ds:schemaRef ds:uri="http://purl.org/dc/dcmitype/"/>
  </ds:schemaRefs>
</ds:datastoreItem>
</file>

<file path=customXml/itemProps3.xml><?xml version="1.0" encoding="utf-8"?>
<ds:datastoreItem xmlns:ds="http://schemas.openxmlformats.org/officeDocument/2006/customXml" ds:itemID="{D75EEDA3-B1DC-4B93-BC63-FDF7B6866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467700-9a76-4552-b974-21152fb9959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Лист1</vt:lpstr>
      <vt:lpstr>Аркуш1</vt:lpstr>
      <vt:lpstr>Лист1!Область_друку</vt:lpstr>
    </vt:vector>
  </TitlesOfParts>
  <Company>UNEXBANK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Губа Юлия Петровна</dc:creator>
  <cp:lastModifiedBy>Стефанюк Олена Вікторівна</cp:lastModifiedBy>
  <dcterms:created xsi:type="dcterms:W3CDTF">2018-05-15T13:55:39Z</dcterms:created>
  <dcterms:modified xsi:type="dcterms:W3CDTF">2025-10-14T08:18:36Z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0x010100153D0AF3FFF0894CAF551BB712A926A2</vt:lpwstr>
  </property>
</Properties>
</file>