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0640" windowHeight="9795"/>
  </bookViews>
  <sheets>
    <sheet name="Лист1" sheetId="1" r:id="rId1"/>
    <sheet name="Лист2" sheetId="2" r:id="rId2"/>
    <sheet name="Лист3" sheetId="3" r:id="rId3"/>
  </sheets>
  <definedNames>
    <definedName name="_xlnm.Print_Area" localSheetId="0">Лист1!$A$1:$R$40</definedName>
  </definedNames>
  <calcPr calcId="145621"/>
</workbook>
</file>

<file path=xl/calcChain.xml><?xml version="1.0" encoding="utf-8"?>
<calcChain xmlns="http://schemas.openxmlformats.org/spreadsheetml/2006/main">
  <c r="N36" i="1" l="1"/>
  <c r="N35" i="1"/>
  <c r="N34" i="1"/>
  <c r="N33" i="1"/>
  <c r="N32" i="1"/>
  <c r="N31" i="1"/>
  <c r="N30" i="1"/>
  <c r="N29" i="1"/>
  <c r="N28" i="1"/>
  <c r="N27" i="1"/>
  <c r="N26" i="1"/>
  <c r="N25" i="1"/>
  <c r="M24" i="1"/>
  <c r="H24" i="1" l="1"/>
  <c r="I25" i="1" s="1"/>
  <c r="H25" i="1" s="1"/>
  <c r="F24" i="1"/>
  <c r="I26" i="1" l="1"/>
  <c r="H26" i="1" s="1"/>
  <c r="B25" i="1" l="1"/>
  <c r="C25" i="1" s="1"/>
  <c r="E24" i="1"/>
  <c r="C36" i="1"/>
  <c r="E25" i="1"/>
  <c r="J25" i="1" l="1"/>
  <c r="E26" i="1"/>
  <c r="D25" i="1"/>
  <c r="E36" i="1"/>
  <c r="I27" i="1"/>
  <c r="H27" i="1" s="1"/>
  <c r="B26" i="1"/>
  <c r="C26" i="1" s="1"/>
  <c r="G25" i="1" l="1"/>
  <c r="E27" i="1"/>
  <c r="J26" i="1"/>
  <c r="D26" i="1"/>
  <c r="B27" i="1"/>
  <c r="C27" i="1" s="1"/>
  <c r="G26" i="1" l="1"/>
  <c r="F26" i="1" s="1"/>
  <c r="N37" i="1"/>
  <c r="E28" i="1"/>
  <c r="J27" i="1"/>
  <c r="D27" i="1"/>
  <c r="B28" i="1"/>
  <c r="C28" i="1" s="1"/>
  <c r="I28" i="1"/>
  <c r="H28" i="1" s="1"/>
  <c r="G27" i="1" l="1"/>
  <c r="J28" i="1"/>
  <c r="G28" i="1" s="1"/>
  <c r="E29" i="1"/>
  <c r="I29" i="1"/>
  <c r="H29" i="1" s="1"/>
  <c r="D28" i="1"/>
  <c r="B29" i="1"/>
  <c r="C29" i="1" s="1"/>
  <c r="J29" i="1" s="1"/>
  <c r="G29" i="1" s="1"/>
  <c r="F27" i="1" l="1"/>
  <c r="E30" i="1"/>
  <c r="F28" i="1"/>
  <c r="D29" i="1"/>
  <c r="B30" i="1"/>
  <c r="C30" i="1" s="1"/>
  <c r="J30" i="1" l="1"/>
  <c r="E31" i="1"/>
  <c r="F29" i="1"/>
  <c r="I30" i="1"/>
  <c r="H30" i="1" s="1"/>
  <c r="B31" i="1"/>
  <c r="C31" i="1" s="1"/>
  <c r="D30" i="1"/>
  <c r="J31" i="1" l="1"/>
  <c r="G30" i="1"/>
  <c r="E32" i="1"/>
  <c r="B32" i="1"/>
  <c r="C32" i="1" s="1"/>
  <c r="D31" i="1"/>
  <c r="I31" i="1"/>
  <c r="H31" i="1" s="1"/>
  <c r="G31" i="1" l="1"/>
  <c r="J32" i="1"/>
  <c r="E33" i="1"/>
  <c r="I32" i="1"/>
  <c r="H32" i="1" s="1"/>
  <c r="F30" i="1"/>
  <c r="D32" i="1"/>
  <c r="B33" i="1"/>
  <c r="C33" i="1" s="1"/>
  <c r="G32" i="1" l="1"/>
  <c r="E34" i="1"/>
  <c r="J33" i="1"/>
  <c r="D33" i="1"/>
  <c r="B34" i="1"/>
  <c r="C34" i="1" s="1"/>
  <c r="F31" i="1"/>
  <c r="E35" i="1" l="1"/>
  <c r="F32" i="1"/>
  <c r="B35" i="1"/>
  <c r="C35" i="1" s="1"/>
  <c r="D34" i="1"/>
  <c r="I33" i="1"/>
  <c r="H33" i="1" s="1"/>
  <c r="J34" i="1" s="1"/>
  <c r="G33" i="1" l="1"/>
  <c r="B36" i="1"/>
  <c r="D36" i="1" s="1"/>
  <c r="D35" i="1"/>
  <c r="F33" i="1" l="1"/>
  <c r="I34" i="1"/>
  <c r="H34" i="1" l="1"/>
  <c r="I35" i="1" s="1"/>
  <c r="H35" i="1" s="1"/>
  <c r="I36" i="1" s="1"/>
  <c r="G34" i="1"/>
  <c r="J35" i="1" l="1"/>
  <c r="G35" i="1" s="1"/>
  <c r="J36" i="1"/>
  <c r="G36" i="1" s="1"/>
  <c r="H36" i="1"/>
  <c r="F34" i="1"/>
  <c r="G37" i="1" l="1"/>
  <c r="F35" i="1"/>
  <c r="J37" i="1" l="1"/>
  <c r="I37" i="1" l="1"/>
  <c r="F36" i="1" l="1"/>
  <c r="F25" i="1" l="1"/>
  <c r="F37" i="1" s="1"/>
  <c r="Q37" i="1" l="1"/>
  <c r="M37" i="1"/>
  <c r="R37" i="1" s="1"/>
</calcChain>
</file>

<file path=xl/sharedStrings.xml><?xml version="1.0" encoding="utf-8"?>
<sst xmlns="http://schemas.openxmlformats.org/spreadsheetml/2006/main" count="123" uniqueCount="46">
  <si>
    <t>Умови:</t>
  </si>
  <si>
    <t>день</t>
  </si>
  <si>
    <t>місяць</t>
  </si>
  <si>
    <t>рік</t>
  </si>
  <si>
    <t>Дата надання кредиту</t>
  </si>
  <si>
    <t>365 днів</t>
  </si>
  <si>
    <t>щомісячно від суми використаного кредиту на розрахункову дату</t>
  </si>
  <si>
    <t xml:space="preserve"> річних</t>
  </si>
  <si>
    <t>№</t>
  </si>
  <si>
    <t>дата платежу</t>
  </si>
  <si>
    <t>Обов'язковий щомісячний платіж (п.9+п.10), 
грн.</t>
  </si>
  <si>
    <t>Погашення основної суми кредиту,
грн.</t>
  </si>
  <si>
    <t>на користь банку</t>
  </si>
  <si>
    <t>на користь третіх осіб</t>
  </si>
  <si>
    <t>інші послуги банку</t>
  </si>
  <si>
    <t>х</t>
  </si>
  <si>
    <t>-</t>
  </si>
  <si>
    <t>Всього</t>
  </si>
  <si>
    <t>Реальна процентна ставка, %</t>
  </si>
  <si>
    <t>Орієнтовна загальна вартість кредиту</t>
  </si>
  <si>
    <r>
      <t xml:space="preserve">до </t>
    </r>
    <r>
      <rPr>
        <b/>
        <sz val="10"/>
        <color theme="1"/>
        <rFont val="Calibri"/>
        <family val="2"/>
        <charset val="204"/>
        <scheme val="minor"/>
      </rPr>
      <t>25</t>
    </r>
    <r>
      <rPr>
        <sz val="10"/>
        <color theme="1"/>
        <rFont val="Calibri"/>
        <family val="2"/>
        <charset val="1"/>
        <scheme val="minor"/>
      </rPr>
      <t xml:space="preserve"> числа місяця включно за попередній місяць</t>
    </r>
  </si>
  <si>
    <t>Пільговий період користування кредитними коштами  за умови повного повернення  суми загальної заборгованості до дати закінчення пільгового періоду</t>
  </si>
  <si>
    <t>Сума кредиту, грн.</t>
  </si>
  <si>
    <t>Термін користування кредитом</t>
  </si>
  <si>
    <t>Погашення основної суми кредиту</t>
  </si>
  <si>
    <t>Погашення процентів та внесення обов'язкового мінімального платежу</t>
  </si>
  <si>
    <t>Процентна ставка що нараховується за кредитом</t>
  </si>
  <si>
    <t>Процент за користування кредитом під час пільгового періоду кредитування</t>
  </si>
  <si>
    <r>
      <t xml:space="preserve">до </t>
    </r>
    <r>
      <rPr>
        <b/>
        <sz val="10"/>
        <color theme="1"/>
        <rFont val="Calibri"/>
        <family val="2"/>
        <charset val="204"/>
        <scheme val="minor"/>
      </rPr>
      <t>56</t>
    </r>
    <r>
      <rPr>
        <sz val="10"/>
        <color theme="1"/>
        <rFont val="Calibri"/>
        <family val="2"/>
        <charset val="1"/>
        <scheme val="minor"/>
      </rPr>
      <t xml:space="preserve"> днів</t>
    </r>
  </si>
  <si>
    <t>згідно Тарифного плану «Кредитна картка BISешка»</t>
  </si>
  <si>
    <t>Надсилання SMS-повідомлень за операціями за картковимрахунком</t>
  </si>
  <si>
    <t>грн</t>
  </si>
  <si>
    <t xml:space="preserve">Супровідні витрати </t>
  </si>
  <si>
    <t>Зазначені вище прогнозні суми процентів, що мають бути погашені в кожному періоді, є інформаційними і можуть не відповідати фактичним сумам, розмір яких залежить від фактичних реальних строків погашення заборгованості та використаного ліміту Кредитної лінії. 
Розрахунок реальної річної процентної ставки здійснюється на підставі вимог Постанови Правління НБУ № 49 від 08.06.2017 року ( зі змінами та доповненнями).
Враховуючи неможливість визначити модель поведінки Клієнта по використанню та поверненню коштів відновлювальної кредитної лінії, загальна вартість кредиту та реальна річна процента ставка та інші обов'язкові платежі за додаткові та супровідні послуги Банку розраховані з наступними припущеннями:
Ліміт кредиту було використано одноразово в день його встановлення та заборгованість не повернуто протягом пільгового періоду і погашається щомісячно в розмірі обов’язкового мінімального платежу впродовж 12 місяців. Розмір останнього платежу може відрізнятися від платежу, зазначеного в цьому пункті, і дорівнюватиме сумі фактичної заборгованості за кредитом та процентами, комісіями, що залишилася після сплати Клієнтом всіх попередніх платежів.
Розмір комісій за отримання готівки визначений на дату розрахунку. Розмір комісій може змінюватися в разі внесення змін в Тарифи Банку в порядку, визначеному в Договорі. Розрахунок комісії за зняття готівкових коштів здійснено з припущенням, що  в день встановлення ліміту, кредит був отриманий готівкою через касу Банку.
Банк обчислює орієнтовну реальну річну процентну ставку, базуючись на припущенні, що Договір залишається дійсним протягом строку дії, передбаченого умовами Договору, та що Банк і Клієнт виконають свої обов’язки на умовах та у строки, визначені в Договорі.</t>
  </si>
  <si>
    <t>Чиста сума кредиту/сума платежу за розрахунковий період, грн.
 (п.7+п.11.3)</t>
  </si>
  <si>
    <t>Види платежів за кредитом</t>
  </si>
  <si>
    <t>платежі за супровідні послуги</t>
  </si>
  <si>
    <t>за обслуговування кредитної заборгованості</t>
  </si>
  <si>
    <t>розрахунково-касове обслуговування (отримання готівки)</t>
  </si>
  <si>
    <t>послуги страховика</t>
  </si>
  <si>
    <t>інші послуги третіх осіб</t>
  </si>
  <si>
    <t>проценти за користування кредитом</t>
  </si>
  <si>
    <t>сума кредиту за договором</t>
  </si>
  <si>
    <t>Дата видачі кредиту/дата платежу (з/по)</t>
  </si>
  <si>
    <t>Кількість днів у розрахунковому періоді</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</si>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</sst>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quot;р.&quot;"/>
    <numFmt numFmtId="165" formatCode="#,##0.00;[Red]#,##0.00"/>
    <numFmt numFmtId="166" formatCode="0.0000%"/>
  </numFmts>
  <fonts count="11" x14ac:knownFonts="1">
    <font>
      <sz val="11"/>
      <color theme="1"/>
      <name val="Calibri"/>
      <family val="2"/>
      <charset val="1"/>
      <scheme val="minor"/>
    </font>
    <font>
      <b/>
      <sz val="10"/>
      <color theme="1"/>
      <name val="Calibri"/>
      <family val="2"/>
      <charset val="204"/>
      <scheme val="minor"/>
    </font>
    <font>
      <sz val="10"/>
      <color theme="1"/>
      <name val="Calibri"/>
      <family val="2"/>
      <charset val="1"/>
      <scheme val="minor"/>
    </font>
    <font>
      <b/>
      <sz val="10"/>
      <color theme="1"/>
      <name val="Calibri"/>
      <family val="2"/>
      <charset val="1"/>
      <scheme val="minor"/>
    </font>
    <font>
      <b/>
      <sz val="10"/>
      <name val="Calibri"/>
      <family val="2"/>
      <charset val="1"/>
      <scheme val="minor"/>
    </font>
    <font>
      <sz val="10"/>
      <name val="Calibri"/>
      <family val="2"/>
      <charset val="1"/>
      <scheme val="minor"/>
    </font>
    <font>
      <b/>
      <sz val="10"/>
      <color theme="0"/>
      <name val="Calibri"/>
      <family val="2"/>
      <charset val="1"/>
      <scheme val="minor"/>
    </font>
    <font>
      <sz val="12"/>
      <color theme="1"/>
      <name val="Calibri"/>
      <family val="2"/>
      <charset val="1"/>
      <scheme val="minor"/>
    </font>
    <font>
      <b/>
      <sz val="10"/>
      <color rgb="FFFF0000"/>
      <name val="Calibri"/>
      <family val="2"/>
      <charset val="1"/>
      <scheme val="minor"/>
    </font>
    <font>
      <b/>
      <sz val="10"/>
      <name val="Calibri"/>
      <family val="2"/>
      <charset val="204"/>
      <scheme val="minor"/>
    </font>
    <font>
      <b/>
      <sz val="10"/>
      <color rgb="FFFF0000"/>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diagonal/>
    </border>
    <border>
      <left style="hair">
        <color auto="1"/>
      </left>
      <right style="medium">
        <color indexed="64"/>
      </right>
      <top style="hair">
        <color auto="1"/>
      </top>
      <bottom style="hair">
        <color auto="1"/>
      </bottom>
      <diagonal/>
    </border>
    <border>
      <left style="medium">
        <color indexed="64"/>
      </left>
      <right style="hair">
        <color auto="1"/>
      </right>
      <top/>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cellStyleXfs>
  <cellXfs count="126">
    <xf numFmtId="0" fontId="0" fillId="0" borderId="0" xfId="0"/>
    <xf numFmtId="0" fontId="2" fillId="2" borderId="0" xfId="0" applyFont="1" applyFill="1" applyProtection="1">
      <protection locked="0"/>
    </xf>
    <xf numFmtId="0" fontId="2" fillId="0" borderId="0" xfId="0" applyFont="1" applyProtection="1">
      <protection locked="0"/>
    </xf>
    <xf numFmtId="0" fontId="2" fillId="0" borderId="0" xfId="0" applyFont="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0" borderId="4" xfId="0" applyNumberFormat="1"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horizontal="center"/>
      <protection locked="0"/>
    </xf>
    <xf numFmtId="14" fontId="2" fillId="2" borderId="6" xfId="0" applyNumberFormat="1" applyFont="1" applyFill="1" applyBorder="1" applyAlignment="1" applyProtection="1">
      <alignment horizontal="center"/>
      <protection locked="0"/>
    </xf>
    <xf numFmtId="4" fontId="5" fillId="2" borderId="6" xfId="0" applyNumberFormat="1" applyFont="1" applyFill="1" applyBorder="1" applyAlignment="1" applyProtection="1">
      <alignment horizontal="center"/>
      <protection locked="0"/>
    </xf>
    <xf numFmtId="4" fontId="2" fillId="2" borderId="6" xfId="0" applyNumberFormat="1" applyFont="1" applyFill="1" applyBorder="1" applyAlignment="1" applyProtection="1">
      <alignment horizontal="center"/>
      <protection locked="0"/>
    </xf>
    <xf numFmtId="0" fontId="5" fillId="2" borderId="6" xfId="0" applyFont="1" applyFill="1" applyBorder="1" applyAlignment="1" applyProtection="1">
      <alignment horizontal="center" vertical="center"/>
      <protection locked="0"/>
    </xf>
    <xf numFmtId="14" fontId="2" fillId="0" borderId="6" xfId="0" applyNumberFormat="1" applyFont="1" applyFill="1" applyBorder="1" applyProtection="1">
      <protection locked="0"/>
    </xf>
    <xf numFmtId="0" fontId="2" fillId="0" borderId="6" xfId="0" applyNumberFormat="1" applyFont="1" applyFill="1" applyBorder="1" applyAlignment="1" applyProtection="1">
      <alignment horizontal="center"/>
      <protection locked="0"/>
    </xf>
    <xf numFmtId="14" fontId="2" fillId="0" borderId="6" xfId="0" applyNumberFormat="1" applyFont="1" applyFill="1" applyBorder="1" applyAlignment="1" applyProtection="1">
      <alignment horizontal="center"/>
      <protection locked="0"/>
    </xf>
    <xf numFmtId="165" fontId="5" fillId="2" borderId="6" xfId="0" applyNumberFormat="1" applyFont="1" applyFill="1" applyBorder="1" applyAlignment="1" applyProtection="1">
      <alignment horizontal="center"/>
      <protection locked="0"/>
    </xf>
    <xf numFmtId="165" fontId="2" fillId="2" borderId="6" xfId="0" applyNumberFormat="1" applyFont="1" applyFill="1" applyBorder="1" applyAlignment="1" applyProtection="1">
      <alignment horizontal="center"/>
      <protection locked="0"/>
    </xf>
    <xf numFmtId="49" fontId="3" fillId="0" borderId="0" xfId="0" applyNumberFormat="1" applyFont="1" applyAlignment="1" applyProtection="1">
      <alignment horizontal="center" wrapText="1"/>
      <protection locked="0"/>
    </xf>
    <xf numFmtId="0" fontId="3" fillId="0" borderId="0" xfId="0" applyFont="1" applyProtection="1">
      <protection locked="0"/>
    </xf>
    <xf numFmtId="0" fontId="6" fillId="0" borderId="0" xfId="0" applyFont="1" applyProtection="1">
      <protection locked="0"/>
    </xf>
    <xf numFmtId="165" fontId="4" fillId="6" borderId="6" xfId="0" applyNumberFormat="1" applyFont="1" applyFill="1" applyBorder="1" applyAlignment="1" applyProtection="1">
      <alignment horizontal="center"/>
      <protection locked="0"/>
    </xf>
    <xf numFmtId="4" fontId="3" fillId="6" borderId="6" xfId="0" applyNumberFormat="1" applyFont="1" applyFill="1" applyBorder="1" applyAlignment="1" applyProtection="1">
      <alignment horizontal="center"/>
      <protection locked="0"/>
    </xf>
    <xf numFmtId="165" fontId="3" fillId="6" borderId="6" xfId="0" applyNumberFormat="1" applyFont="1" applyFill="1" applyBorder="1" applyAlignment="1" applyProtection="1">
      <alignment horizontal="center"/>
      <protection locked="0"/>
    </xf>
    <xf numFmtId="0" fontId="3" fillId="6" borderId="6" xfId="0" applyFont="1" applyFill="1" applyBorder="1" applyAlignment="1" applyProtection="1">
      <alignment horizontal="center"/>
      <protection locked="0"/>
    </xf>
    <xf numFmtId="4" fontId="4" fillId="6" borderId="6" xfId="0" applyNumberFormat="1" applyFont="1" applyFill="1" applyBorder="1" applyAlignment="1" applyProtection="1">
      <alignment horizontal="center"/>
      <protection locked="0"/>
    </xf>
    <xf numFmtId="14" fontId="3" fillId="6" borderId="0" xfId="0" applyNumberFormat="1" applyFont="1" applyFill="1" applyBorder="1" applyAlignment="1" applyProtection="1">
      <alignment horizontal="center"/>
      <protection locked="0"/>
    </xf>
    <xf numFmtId="165" fontId="4" fillId="6" borderId="0" xfId="0" applyNumberFormat="1" applyFont="1" applyFill="1" applyBorder="1" applyAlignment="1" applyProtection="1">
      <alignment horizontal="center"/>
      <protection locked="0"/>
    </xf>
    <xf numFmtId="4" fontId="3" fillId="6" borderId="0" xfId="0" applyNumberFormat="1" applyFont="1" applyFill="1" applyBorder="1" applyAlignment="1" applyProtection="1">
      <alignment horizontal="center"/>
      <protection locked="0"/>
    </xf>
    <xf numFmtId="165" fontId="3" fillId="6" borderId="0" xfId="0" applyNumberFormat="1" applyFont="1" applyFill="1" applyBorder="1" applyAlignment="1" applyProtection="1">
      <alignment horizontal="center"/>
      <protection locked="0"/>
    </xf>
    <xf numFmtId="0" fontId="3" fillId="6" borderId="0" xfId="0" applyFont="1" applyFill="1" applyBorder="1" applyAlignment="1" applyProtection="1">
      <alignment horizontal="center"/>
      <protection locked="0"/>
    </xf>
    <xf numFmtId="4" fontId="4" fillId="6" borderId="0" xfId="0" applyNumberFormat="1" applyFont="1" applyFill="1" applyBorder="1" applyAlignment="1" applyProtection="1">
      <alignment horizontal="center"/>
      <protection locked="0"/>
    </xf>
    <xf numFmtId="10" fontId="4" fillId="6" borderId="0" xfId="0" applyNumberFormat="1" applyFont="1" applyFill="1" applyBorder="1" applyAlignment="1" applyProtection="1">
      <alignment horizontal="center" vertical="center"/>
      <protection locked="0"/>
    </xf>
    <xf numFmtId="0" fontId="2" fillId="0" borderId="0" xfId="0" applyFont="1" applyAlignment="1" applyProtection="1">
      <alignment horizontal="left"/>
      <protection locked="0"/>
    </xf>
    <xf numFmtId="0" fontId="2" fillId="2" borderId="10" xfId="0" applyFont="1" applyFill="1" applyBorder="1" applyProtection="1">
      <protection locked="0"/>
    </xf>
    <xf numFmtId="0" fontId="2" fillId="2" borderId="11" xfId="0" applyFont="1" applyFill="1" applyBorder="1" applyProtection="1">
      <protection locked="0"/>
    </xf>
    <xf numFmtId="0" fontId="2" fillId="2" borderId="16"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16" xfId="0" applyFont="1" applyFill="1" applyBorder="1" applyProtection="1">
      <protection locked="0"/>
    </xf>
    <xf numFmtId="4" fontId="5" fillId="2" borderId="13" xfId="0" applyNumberFormat="1" applyFont="1" applyFill="1" applyBorder="1" applyAlignment="1" applyProtection="1">
      <alignment horizontal="center"/>
      <protection locked="0"/>
    </xf>
    <xf numFmtId="14" fontId="3" fillId="6" borderId="10" xfId="0" applyNumberFormat="1" applyFont="1" applyFill="1" applyBorder="1" applyAlignment="1" applyProtection="1">
      <alignment horizontal="center"/>
      <protection locked="0"/>
    </xf>
    <xf numFmtId="165" fontId="3" fillId="6" borderId="11" xfId="0" applyNumberFormat="1" applyFont="1" applyFill="1" applyBorder="1" applyProtection="1">
      <protection locked="0"/>
    </xf>
    <xf numFmtId="0" fontId="2" fillId="2" borderId="7" xfId="0" applyFont="1" applyFill="1" applyBorder="1" applyProtection="1">
      <protection locked="0"/>
    </xf>
    <xf numFmtId="0" fontId="2" fillId="2" borderId="8" xfId="0" applyFont="1" applyFill="1" applyBorder="1" applyProtection="1">
      <protection locked="0"/>
    </xf>
    <xf numFmtId="165" fontId="3" fillId="0" borderId="0" xfId="0" applyNumberFormat="1" applyFont="1" applyProtection="1">
      <protection locked="0"/>
    </xf>
    <xf numFmtId="9" fontId="1" fillId="2" borderId="2" xfId="0" applyNumberFormat="1" applyFont="1" applyFill="1" applyBorder="1" applyAlignment="1" applyProtection="1">
      <alignment vertical="center"/>
      <protection locked="0"/>
    </xf>
    <xf numFmtId="165" fontId="2" fillId="0" borderId="6" xfId="0" applyNumberFormat="1" applyFont="1" applyFill="1" applyBorder="1" applyAlignment="1" applyProtection="1">
      <alignment horizontal="center"/>
      <protection locked="0"/>
    </xf>
    <xf numFmtId="4" fontId="9" fillId="0" borderId="6" xfId="0" applyNumberFormat="1" applyFont="1" applyFill="1" applyBorder="1" applyAlignment="1" applyProtection="1">
      <alignment horizontal="center"/>
      <protection locked="0"/>
    </xf>
    <xf numFmtId="4" fontId="1" fillId="0" borderId="6" xfId="0" applyNumberFormat="1" applyFont="1" applyFill="1" applyBorder="1" applyAlignment="1" applyProtection="1">
      <alignment horizontal="center"/>
      <protection locked="0"/>
    </xf>
    <xf numFmtId="165" fontId="8" fillId="6" borderId="13" xfId="0" applyNumberFormat="1" applyFont="1" applyFill="1" applyBorder="1" applyProtection="1">
      <protection locked="0"/>
    </xf>
    <xf numFmtId="0" fontId="10" fillId="3" borderId="2" xfId="0" applyNumberFormat="1" applyFont="1" applyFill="1" applyBorder="1" applyAlignment="1" applyProtection="1">
      <alignment vertical="center"/>
      <protection locked="0"/>
    </xf>
    <xf numFmtId="14" fontId="1" fillId="2" borderId="6" xfId="0" applyNumberFormat="1" applyFont="1" applyFill="1" applyBorder="1" applyAlignment="1" applyProtection="1">
      <alignment horizontal="center"/>
      <protection locked="0"/>
    </xf>
    <xf numFmtId="166" fontId="8" fillId="6" borderId="6" xfId="0" applyNumberFormat="1" applyFont="1" applyFill="1" applyBorder="1" applyAlignment="1" applyProtection="1">
      <alignment horizontal="center" vertical="center"/>
      <protection locked="0"/>
    </xf>
    <xf numFmtId="10" fontId="1" fillId="2" borderId="3" xfId="0" applyNumberFormat="1"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 fillId="0" borderId="6" xfId="0" applyFont="1" applyBorder="1" applyAlignment="1" applyProtection="1">
      <alignment horizontal="center"/>
      <protection locked="0"/>
    </xf>
    <xf numFmtId="0" fontId="2" fillId="0" borderId="0" xfId="0" applyFont="1" applyAlignment="1" applyProtection="1">
      <alignment horizontal="center"/>
      <protection locked="0"/>
    </xf>
    <xf numFmtId="0" fontId="2" fillId="2" borderId="6" xfId="0" applyFont="1" applyFill="1" applyBorder="1" applyAlignment="1" applyProtection="1">
      <alignment horizontal="center"/>
      <protection locked="0"/>
    </xf>
    <xf numFmtId="14" fontId="3" fillId="6" borderId="16" xfId="0" applyNumberFormat="1" applyFont="1" applyFill="1" applyBorder="1" applyAlignment="1" applyProtection="1">
      <alignment horizontal="center"/>
      <protection locked="0"/>
    </xf>
    <xf numFmtId="14" fontId="3" fillId="6" borderId="6" xfId="0" applyNumberFormat="1" applyFont="1" applyFill="1" applyBorder="1" applyAlignment="1" applyProtection="1">
      <alignment horizontal="center"/>
      <protection locked="0"/>
    </xf>
    <xf numFmtId="0" fontId="2" fillId="0" borderId="6" xfId="0" applyFont="1" applyBorder="1" applyAlignment="1" applyProtection="1">
      <protection locked="0"/>
    </xf>
    <xf numFmtId="0" fontId="3" fillId="6" borderId="6" xfId="0" applyFont="1" applyFill="1" applyBorder="1" applyAlignment="1" applyProtection="1">
      <alignment horizontal="center"/>
      <protection locked="0"/>
    </xf>
    <xf numFmtId="0" fontId="2" fillId="2" borderId="17" xfId="0" applyFont="1" applyFill="1" applyBorder="1" applyAlignment="1" applyProtection="1">
      <alignment horizontal="left" wrapText="1" shrinkToFit="1"/>
      <protection locked="0"/>
    </xf>
    <xf numFmtId="0" fontId="2" fillId="2" borderId="18" xfId="0" applyFont="1" applyFill="1" applyBorder="1" applyAlignment="1" applyProtection="1">
      <alignment horizontal="left" wrapText="1" shrinkToFit="1"/>
      <protection locked="0"/>
    </xf>
    <xf numFmtId="0" fontId="2" fillId="2" borderId="19" xfId="0" applyFont="1" applyFill="1" applyBorder="1" applyAlignment="1" applyProtection="1">
      <alignment horizontal="left" wrapText="1" shrinkToFit="1"/>
      <protection locked="0"/>
    </xf>
    <xf numFmtId="4" fontId="8" fillId="6" borderId="0" xfId="0" applyNumberFormat="1" applyFont="1" applyFill="1" applyBorder="1" applyAlignment="1" applyProtection="1">
      <alignment horizontal="center"/>
      <protection locked="0"/>
    </xf>
    <xf numFmtId="0" fontId="4" fillId="4" borderId="6"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165" fontId="5" fillId="2" borderId="6" xfId="0" applyNumberFormat="1" applyFont="1" applyFill="1" applyBorder="1" applyAlignment="1" applyProtection="1">
      <alignment horizontal="center"/>
      <protection locked="0"/>
    </xf>
    <xf numFmtId="0" fontId="2" fillId="0" borderId="6" xfId="0" applyFont="1" applyBorder="1" applyAlignment="1" applyProtection="1">
      <alignment horizontal="center"/>
      <protection locked="0"/>
    </xf>
    <xf numFmtId="0" fontId="4" fillId="4" borderId="16"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49" fontId="4" fillId="4" borderId="6" xfId="0" applyNumberFormat="1"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49" fontId="4" fillId="5" borderId="6" xfId="0" applyNumberFormat="1"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10" fontId="1" fillId="2" borderId="3" xfId="0" applyNumberFormat="1" applyFont="1" applyFill="1" applyBorder="1" applyAlignment="1" applyProtection="1">
      <alignment horizontal="left" vertical="center"/>
      <protection locked="0"/>
    </xf>
    <xf numFmtId="10" fontId="1" fillId="2" borderId="4" xfId="0" applyNumberFormat="1" applyFont="1" applyFill="1" applyBorder="1" applyAlignment="1" applyProtection="1">
      <alignment horizontal="left" vertical="center"/>
      <protection locked="0"/>
    </xf>
    <xf numFmtId="10" fontId="1" fillId="2" borderId="5" xfId="0" applyNumberFormat="1" applyFont="1" applyFill="1" applyBorder="1" applyAlignment="1" applyProtection="1">
      <alignment horizontal="left" vertical="center"/>
      <protection locked="0"/>
    </xf>
    <xf numFmtId="0" fontId="2" fillId="2" borderId="1" xfId="0" applyFont="1" applyFill="1" applyBorder="1" applyAlignment="1" applyProtection="1">
      <alignment vertical="center"/>
      <protection locked="0"/>
    </xf>
    <xf numFmtId="0" fontId="2" fillId="0" borderId="3"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4" fontId="10" fillId="3" borderId="3" xfId="0" applyNumberFormat="1" applyFont="1" applyFill="1" applyBorder="1" applyAlignment="1" applyProtection="1">
      <alignment horizontal="left" vertical="center"/>
      <protection locked="0"/>
    </xf>
    <xf numFmtId="4" fontId="10" fillId="3" borderId="4" xfId="0" applyNumberFormat="1" applyFont="1" applyFill="1" applyBorder="1" applyAlignment="1" applyProtection="1">
      <alignment horizontal="left" vertical="center"/>
      <protection locked="0"/>
    </xf>
    <xf numFmtId="4" fontId="10" fillId="3" borderId="5" xfId="0" applyNumberFormat="1"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wrapText="1" shrinkToFit="1"/>
      <protection locked="0"/>
    </xf>
    <xf numFmtId="0" fontId="2" fillId="2" borderId="4" xfId="0" applyFont="1" applyFill="1" applyBorder="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164" fontId="2" fillId="2" borderId="3" xfId="0" applyNumberFormat="1" applyFont="1" applyFill="1" applyBorder="1" applyAlignment="1" applyProtection="1">
      <alignment vertical="center" wrapText="1" shrinkToFit="1"/>
      <protection locked="0"/>
    </xf>
    <xf numFmtId="164" fontId="2" fillId="2" borderId="4" xfId="0" applyNumberFormat="1" applyFont="1" applyFill="1" applyBorder="1" applyAlignment="1" applyProtection="1">
      <alignment vertical="center" wrapText="1" shrinkToFit="1"/>
      <protection locked="0"/>
    </xf>
    <xf numFmtId="164" fontId="2" fillId="2" borderId="5" xfId="0" applyNumberFormat="1" applyFont="1" applyFill="1" applyBorder="1" applyAlignment="1" applyProtection="1">
      <alignment vertical="center" wrapText="1" shrinkToFit="1"/>
      <protection locked="0"/>
    </xf>
    <xf numFmtId="0" fontId="2" fillId="2" borderId="3" xfId="0" applyFont="1" applyFill="1" applyBorder="1" applyAlignment="1" applyProtection="1">
      <alignment vertical="center" wrapText="1" shrinkToFit="1"/>
      <protection locked="0"/>
    </xf>
    <xf numFmtId="0" fontId="2" fillId="2" borderId="4" xfId="0" applyFont="1" applyFill="1" applyBorder="1" applyAlignment="1" applyProtection="1">
      <alignment vertical="center" wrapText="1" shrinkToFit="1"/>
      <protection locked="0"/>
    </xf>
    <xf numFmtId="0" fontId="2" fillId="2" borderId="5" xfId="0" applyFont="1" applyFill="1" applyBorder="1" applyAlignment="1" applyProtection="1">
      <alignment vertical="center" wrapText="1" shrinkToFi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561585</xdr:colOff>
      <xdr:row>4</xdr:row>
      <xdr:rowOff>9448</xdr:rowOff>
    </xdr:to>
    <xdr:pic>
      <xdr:nvPicPr>
        <xdr:cNvPr id="3" name="Рисунок 2"/>
        <xdr:cNvPicPr>
          <a:picLocks noChangeAspect="1"/>
        </xdr:cNvPicPr>
      </xdr:nvPicPr>
      <xdr:blipFill>
        <a:blip xmlns:r="http://schemas.openxmlformats.org/officeDocument/2006/relationships" r:embed="rId1"/>
        <a:stretch>
          <a:fillRect/>
        </a:stretch>
      </xdr:blipFill>
      <xdr:spPr>
        <a:xfrm>
          <a:off x="0" y="0"/>
          <a:ext cx="3123810" cy="619048"/>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abSelected="1" view="pageBreakPreview" zoomScaleNormal="100" zoomScaleSheetLayoutView="100" workbookViewId="0"/>
  </sheetViews>
  <sheetFormatPr defaultColWidth="9.140625" defaultRowHeight="12.75" x14ac:dyDescent="0.2"/>
  <cols>
    <col min="1" max="1" width="5.5703125" style="2" customWidth="1"/>
    <col min="2" max="3" width="11.7109375" style="2" customWidth="1"/>
    <col min="4" max="4" width="9.42578125" style="2" customWidth="1"/>
    <col min="5" max="5" width="11.5703125" style="2" customWidth="1"/>
    <col min="6" max="6" width="13" style="2" customWidth="1"/>
    <col min="7" max="8" width="13.28515625" style="2" customWidth="1"/>
    <col min="9" max="9" width="14.28515625" style="2" customWidth="1"/>
    <col min="10" max="10" width="11.85546875" style="2" customWidth="1"/>
    <col min="11" max="11" width="5.28515625" style="2" customWidth="1"/>
    <col min="12" max="12" width="10.28515625" style="2" customWidth="1"/>
    <col min="13" max="13" width="20" style="2" customWidth="1"/>
    <col min="14" max="14" width="12.28515625" style="2" customWidth="1"/>
    <col min="15" max="15" width="10.85546875" style="2" customWidth="1"/>
    <col min="16" max="16" width="11.140625" style="2" customWidth="1"/>
    <col min="17" max="17" width="10.42578125" style="2" customWidth="1"/>
    <col min="18" max="18" width="13.140625" style="1" customWidth="1"/>
    <col min="19" max="16384" width="9.140625" style="2"/>
  </cols>
  <sheetData>
    <row r="1" spans="1:18" ht="15" customHeight="1" x14ac:dyDescent="0.2">
      <c r="A1" s="44"/>
      <c r="B1" s="45"/>
      <c r="C1" s="45"/>
      <c r="D1" s="45"/>
      <c r="E1" s="45"/>
      <c r="F1" s="45"/>
      <c r="G1" s="45"/>
      <c r="H1" s="98"/>
      <c r="I1" s="98"/>
      <c r="J1" s="98"/>
      <c r="K1" s="98"/>
      <c r="L1" s="98"/>
      <c r="M1" s="98"/>
      <c r="N1" s="98"/>
      <c r="O1" s="98"/>
      <c r="P1" s="98"/>
      <c r="Q1" s="98"/>
      <c r="R1" s="99"/>
    </row>
    <row r="2" spans="1:18" x14ac:dyDescent="0.2">
      <c r="A2" s="36"/>
      <c r="B2" s="4"/>
      <c r="C2" s="4"/>
      <c r="D2" s="4"/>
      <c r="E2" s="4"/>
      <c r="F2" s="4"/>
      <c r="G2" s="4"/>
      <c r="H2" s="100"/>
      <c r="I2" s="100"/>
      <c r="J2" s="100"/>
      <c r="K2" s="100"/>
      <c r="L2" s="100"/>
      <c r="M2" s="100"/>
      <c r="N2" s="100"/>
      <c r="O2" s="100"/>
      <c r="P2" s="100"/>
      <c r="Q2" s="100"/>
      <c r="R2" s="101"/>
    </row>
    <row r="3" spans="1:18" ht="11.25" customHeight="1" x14ac:dyDescent="0.2">
      <c r="A3" s="36"/>
      <c r="B3" s="4"/>
      <c r="C3" s="4"/>
      <c r="D3" s="4"/>
      <c r="E3" s="4"/>
      <c r="F3" s="4"/>
      <c r="G3" s="4"/>
      <c r="H3" s="100"/>
      <c r="I3" s="100"/>
      <c r="J3" s="100"/>
      <c r="K3" s="100"/>
      <c r="L3" s="100"/>
      <c r="M3" s="100"/>
      <c r="N3" s="100"/>
      <c r="O3" s="100"/>
      <c r="P3" s="100"/>
      <c r="Q3" s="100"/>
      <c r="R3" s="101"/>
    </row>
    <row r="4" spans="1:18" s="3" customFormat="1" ht="9" customHeight="1" x14ac:dyDescent="0.2">
      <c r="A4" s="36"/>
      <c r="B4" s="4"/>
      <c r="C4" s="4"/>
      <c r="D4" s="5"/>
      <c r="E4" s="5"/>
      <c r="F4" s="5"/>
      <c r="G4" s="5"/>
      <c r="H4" s="5"/>
      <c r="I4" s="5"/>
      <c r="J4" s="5"/>
      <c r="K4" s="5"/>
      <c r="L4" s="5"/>
      <c r="M4" s="5"/>
      <c r="N4" s="5"/>
      <c r="O4" s="5"/>
      <c r="P4" s="5"/>
      <c r="Q4" s="4"/>
      <c r="R4" s="37"/>
    </row>
    <row r="5" spans="1:18" s="3" customFormat="1" x14ac:dyDescent="0.2">
      <c r="A5" s="36"/>
      <c r="B5" s="4"/>
      <c r="C5" s="4"/>
      <c r="D5" s="5"/>
      <c r="E5" s="108" t="s">
        <v>0</v>
      </c>
      <c r="F5" s="108"/>
      <c r="G5" s="108"/>
      <c r="H5" s="108"/>
      <c r="I5" s="108"/>
      <c r="J5" s="6"/>
      <c r="K5" s="6"/>
      <c r="L5" s="6"/>
      <c r="M5" s="6"/>
      <c r="N5" s="7" t="s">
        <v>1</v>
      </c>
      <c r="O5" s="7" t="s">
        <v>2</v>
      </c>
      <c r="P5" s="7" t="s">
        <v>3</v>
      </c>
      <c r="Q5" s="4"/>
      <c r="R5" s="37"/>
    </row>
    <row r="6" spans="1:18" s="3" customFormat="1" x14ac:dyDescent="0.2">
      <c r="A6" s="36"/>
      <c r="B6" s="4"/>
      <c r="C6" s="4"/>
      <c r="D6" s="5"/>
      <c r="E6" s="102" t="s">
        <v>4</v>
      </c>
      <c r="F6" s="103"/>
      <c r="G6" s="103"/>
      <c r="H6" s="103"/>
      <c r="I6" s="104"/>
      <c r="J6" s="109"/>
      <c r="K6" s="110"/>
      <c r="L6" s="110"/>
      <c r="M6" s="8"/>
      <c r="N6" s="52">
        <v>25</v>
      </c>
      <c r="O6" s="52">
        <v>1</v>
      </c>
      <c r="P6" s="52">
        <v>2024</v>
      </c>
      <c r="Q6" s="4"/>
      <c r="R6" s="37"/>
    </row>
    <row r="7" spans="1:18" s="3" customFormat="1" x14ac:dyDescent="0.2">
      <c r="A7" s="36"/>
      <c r="B7" s="4"/>
      <c r="C7" s="4"/>
      <c r="D7" s="5"/>
      <c r="E7" s="102" t="s">
        <v>22</v>
      </c>
      <c r="F7" s="103"/>
      <c r="G7" s="103"/>
      <c r="H7" s="103"/>
      <c r="I7" s="104"/>
      <c r="J7" s="111">
        <v>100000</v>
      </c>
      <c r="K7" s="112"/>
      <c r="L7" s="112"/>
      <c r="M7" s="112"/>
      <c r="N7" s="112"/>
      <c r="O7" s="112"/>
      <c r="P7" s="113"/>
      <c r="Q7" s="4"/>
      <c r="R7" s="37"/>
    </row>
    <row r="8" spans="1:18" s="3" customFormat="1" x14ac:dyDescent="0.2">
      <c r="A8" s="36"/>
      <c r="B8" s="4"/>
      <c r="C8" s="4"/>
      <c r="D8" s="5"/>
      <c r="E8" s="102" t="s">
        <v>23</v>
      </c>
      <c r="F8" s="103"/>
      <c r="G8" s="103"/>
      <c r="H8" s="103"/>
      <c r="I8" s="104"/>
      <c r="J8" s="114" t="s">
        <v>5</v>
      </c>
      <c r="K8" s="115"/>
      <c r="L8" s="115"/>
      <c r="M8" s="115"/>
      <c r="N8" s="115"/>
      <c r="O8" s="115"/>
      <c r="P8" s="116"/>
      <c r="Q8" s="4"/>
      <c r="R8" s="37"/>
    </row>
    <row r="9" spans="1:18" s="3" customFormat="1" x14ac:dyDescent="0.2">
      <c r="A9" s="36"/>
      <c r="B9" s="4"/>
      <c r="C9" s="4"/>
      <c r="D9" s="5"/>
      <c r="E9" s="102" t="s">
        <v>24</v>
      </c>
      <c r="F9" s="103"/>
      <c r="G9" s="103"/>
      <c r="H9" s="103"/>
      <c r="I9" s="104"/>
      <c r="J9" s="47">
        <v>0.05</v>
      </c>
      <c r="K9" s="9" t="s">
        <v>6</v>
      </c>
      <c r="L9" s="9"/>
      <c r="M9" s="9"/>
      <c r="N9" s="9"/>
      <c r="O9" s="9"/>
      <c r="P9" s="9"/>
      <c r="Q9" s="4"/>
      <c r="R9" s="37"/>
    </row>
    <row r="10" spans="1:18" s="3" customFormat="1" x14ac:dyDescent="0.2">
      <c r="A10" s="36"/>
      <c r="B10" s="4"/>
      <c r="C10" s="4"/>
      <c r="D10" s="5"/>
      <c r="E10" s="102" t="s">
        <v>25</v>
      </c>
      <c r="F10" s="103"/>
      <c r="G10" s="103"/>
      <c r="H10" s="103"/>
      <c r="I10" s="104"/>
      <c r="J10" s="114" t="s">
        <v>20</v>
      </c>
      <c r="K10" s="115"/>
      <c r="L10" s="115"/>
      <c r="M10" s="115"/>
      <c r="N10" s="115"/>
      <c r="O10" s="115"/>
      <c r="P10" s="116"/>
      <c r="Q10" s="4"/>
      <c r="R10" s="37"/>
    </row>
    <row r="11" spans="1:18" s="3" customFormat="1" x14ac:dyDescent="0.2">
      <c r="A11" s="36"/>
      <c r="B11" s="4"/>
      <c r="C11" s="4"/>
      <c r="D11" s="5"/>
      <c r="E11" s="102" t="s">
        <v>26</v>
      </c>
      <c r="F11" s="103"/>
      <c r="G11" s="103"/>
      <c r="H11" s="103"/>
      <c r="I11" s="104"/>
      <c r="J11" s="105">
        <v>0.4</v>
      </c>
      <c r="K11" s="106"/>
      <c r="L11" s="106"/>
      <c r="M11" s="106"/>
      <c r="N11" s="106"/>
      <c r="O11" s="106"/>
      <c r="P11" s="107"/>
      <c r="Q11" s="4"/>
      <c r="R11" s="37"/>
    </row>
    <row r="12" spans="1:18" s="3" customFormat="1" x14ac:dyDescent="0.2">
      <c r="A12" s="36"/>
      <c r="B12" s="4"/>
      <c r="C12" s="4"/>
      <c r="D12" s="5"/>
      <c r="E12" s="120" t="s">
        <v>27</v>
      </c>
      <c r="F12" s="121"/>
      <c r="G12" s="121"/>
      <c r="H12" s="121"/>
      <c r="I12" s="122"/>
      <c r="J12" s="55">
        <v>1E-4</v>
      </c>
      <c r="K12" s="115" t="s">
        <v>7</v>
      </c>
      <c r="L12" s="115"/>
      <c r="M12" s="115"/>
      <c r="N12" s="115"/>
      <c r="O12" s="115"/>
      <c r="P12" s="116"/>
      <c r="Q12" s="4"/>
      <c r="R12" s="37"/>
    </row>
    <row r="13" spans="1:18" s="3" customFormat="1" ht="25.5" customHeight="1" x14ac:dyDescent="0.2">
      <c r="A13" s="36"/>
      <c r="B13" s="4"/>
      <c r="C13" s="4"/>
      <c r="D13" s="5"/>
      <c r="E13" s="123" t="s">
        <v>21</v>
      </c>
      <c r="F13" s="124"/>
      <c r="G13" s="124"/>
      <c r="H13" s="124"/>
      <c r="I13" s="125"/>
      <c r="J13" s="114" t="s">
        <v>28</v>
      </c>
      <c r="K13" s="115"/>
      <c r="L13" s="115"/>
      <c r="M13" s="115"/>
      <c r="N13" s="115"/>
      <c r="O13" s="115"/>
      <c r="P13" s="116"/>
      <c r="Q13" s="4"/>
      <c r="R13" s="37"/>
    </row>
    <row r="14" spans="1:18" s="3" customFormat="1" x14ac:dyDescent="0.2">
      <c r="A14" s="36"/>
      <c r="B14" s="4"/>
      <c r="C14" s="4"/>
      <c r="D14" s="5"/>
      <c r="E14" s="117" t="s">
        <v>30</v>
      </c>
      <c r="F14" s="118"/>
      <c r="G14" s="118"/>
      <c r="H14" s="118"/>
      <c r="I14" s="119"/>
      <c r="J14" s="58">
        <v>20</v>
      </c>
      <c r="K14" s="56" t="s">
        <v>31</v>
      </c>
      <c r="L14" s="56"/>
      <c r="M14" s="56"/>
      <c r="N14" s="56"/>
      <c r="O14" s="56"/>
      <c r="P14" s="57"/>
      <c r="Q14" s="4"/>
      <c r="R14" s="37"/>
    </row>
    <row r="15" spans="1:18" s="3" customFormat="1" x14ac:dyDescent="0.2">
      <c r="A15" s="36"/>
      <c r="B15" s="4"/>
      <c r="C15" s="4"/>
      <c r="D15" s="5"/>
      <c r="E15" s="102" t="s">
        <v>32</v>
      </c>
      <c r="F15" s="103"/>
      <c r="G15" s="103"/>
      <c r="H15" s="103"/>
      <c r="I15" s="104"/>
      <c r="J15" s="114" t="s">
        <v>29</v>
      </c>
      <c r="K15" s="115"/>
      <c r="L15" s="115"/>
      <c r="M15" s="115"/>
      <c r="N15" s="115"/>
      <c r="O15" s="115"/>
      <c r="P15" s="116"/>
      <c r="Q15" s="4"/>
      <c r="R15" s="37"/>
    </row>
    <row r="16" spans="1:18" s="3" customFormat="1" ht="15" customHeight="1" x14ac:dyDescent="0.2">
      <c r="A16" s="36"/>
      <c r="B16" s="4"/>
      <c r="C16" s="4"/>
      <c r="D16" s="5"/>
      <c r="E16" s="5"/>
      <c r="F16" s="5"/>
      <c r="G16" s="5"/>
      <c r="H16" s="5"/>
      <c r="I16" s="5"/>
      <c r="J16" s="5"/>
      <c r="K16" s="5"/>
      <c r="L16" s="5"/>
      <c r="M16" s="5"/>
      <c r="N16" s="5"/>
      <c r="O16" s="5"/>
      <c r="P16" s="5"/>
      <c r="Q16" s="4"/>
      <c r="R16" s="37"/>
    </row>
    <row r="17" spans="1:22" s="60" customFormat="1" ht="38.25" customHeight="1" x14ac:dyDescent="0.25">
      <c r="A17" s="87" t="s">
        <v>8</v>
      </c>
      <c r="B17" s="90" t="s">
        <v>43</v>
      </c>
      <c r="C17" s="91"/>
      <c r="D17" s="82" t="s">
        <v>44</v>
      </c>
      <c r="E17" s="82" t="s">
        <v>9</v>
      </c>
      <c r="F17" s="96" t="s">
        <v>34</v>
      </c>
      <c r="G17" s="96" t="s">
        <v>10</v>
      </c>
      <c r="H17" s="82" t="s">
        <v>42</v>
      </c>
      <c r="I17" s="74" t="s">
        <v>35</v>
      </c>
      <c r="J17" s="74"/>
      <c r="K17" s="74"/>
      <c r="L17" s="74"/>
      <c r="M17" s="74"/>
      <c r="N17" s="74"/>
      <c r="O17" s="74"/>
      <c r="P17" s="74"/>
      <c r="Q17" s="80" t="s">
        <v>18</v>
      </c>
      <c r="R17" s="81" t="s">
        <v>19</v>
      </c>
    </row>
    <row r="18" spans="1:22" s="61" customFormat="1" ht="15" customHeight="1" x14ac:dyDescent="0.25">
      <c r="A18" s="88"/>
      <c r="B18" s="92"/>
      <c r="C18" s="93"/>
      <c r="D18" s="83"/>
      <c r="E18" s="83"/>
      <c r="F18" s="97"/>
      <c r="G18" s="97"/>
      <c r="H18" s="82"/>
      <c r="I18" s="82" t="s">
        <v>11</v>
      </c>
      <c r="J18" s="82" t="s">
        <v>41</v>
      </c>
      <c r="K18" s="74" t="s">
        <v>36</v>
      </c>
      <c r="L18" s="74"/>
      <c r="M18" s="74"/>
      <c r="N18" s="74"/>
      <c r="O18" s="74"/>
      <c r="P18" s="74"/>
      <c r="Q18" s="80"/>
      <c r="R18" s="81"/>
    </row>
    <row r="19" spans="1:22" s="60" customFormat="1" ht="15" customHeight="1" x14ac:dyDescent="0.25">
      <c r="A19" s="88"/>
      <c r="B19" s="92"/>
      <c r="C19" s="93"/>
      <c r="D19" s="83"/>
      <c r="E19" s="83"/>
      <c r="F19" s="97"/>
      <c r="G19" s="97"/>
      <c r="H19" s="82"/>
      <c r="I19" s="83"/>
      <c r="J19" s="83"/>
      <c r="K19" s="74" t="s">
        <v>12</v>
      </c>
      <c r="L19" s="75"/>
      <c r="M19" s="75"/>
      <c r="N19" s="75"/>
      <c r="O19" s="74" t="s">
        <v>13</v>
      </c>
      <c r="P19" s="75"/>
      <c r="Q19" s="80"/>
      <c r="R19" s="81"/>
    </row>
    <row r="20" spans="1:22" s="60" customFormat="1" ht="12.75" customHeight="1" x14ac:dyDescent="0.25">
      <c r="A20" s="88"/>
      <c r="B20" s="92"/>
      <c r="C20" s="93"/>
      <c r="D20" s="83"/>
      <c r="E20" s="83"/>
      <c r="F20" s="97"/>
      <c r="G20" s="97"/>
      <c r="H20" s="82"/>
      <c r="I20" s="83"/>
      <c r="J20" s="83"/>
      <c r="K20" s="82" t="s">
        <v>37</v>
      </c>
      <c r="L20" s="75"/>
      <c r="M20" s="84" t="s">
        <v>38</v>
      </c>
      <c r="N20" s="82" t="s">
        <v>14</v>
      </c>
      <c r="O20" s="85" t="s">
        <v>39</v>
      </c>
      <c r="P20" s="82" t="s">
        <v>40</v>
      </c>
      <c r="Q20" s="80"/>
      <c r="R20" s="81"/>
    </row>
    <row r="21" spans="1:22" s="60" customFormat="1" ht="52.5" customHeight="1" x14ac:dyDescent="0.25">
      <c r="A21" s="89"/>
      <c r="B21" s="94"/>
      <c r="C21" s="95"/>
      <c r="D21" s="83"/>
      <c r="E21" s="83"/>
      <c r="F21" s="97"/>
      <c r="G21" s="97"/>
      <c r="H21" s="82"/>
      <c r="I21" s="83"/>
      <c r="J21" s="83"/>
      <c r="K21" s="75"/>
      <c r="L21" s="75"/>
      <c r="M21" s="84"/>
      <c r="N21" s="75"/>
      <c r="O21" s="86"/>
      <c r="P21" s="86"/>
      <c r="Q21" s="80"/>
      <c r="R21" s="81"/>
    </row>
    <row r="22" spans="1:22" s="60" customFormat="1" ht="15" customHeight="1" x14ac:dyDescent="0.25">
      <c r="A22" s="78">
        <v>1</v>
      </c>
      <c r="B22" s="74">
        <v>2</v>
      </c>
      <c r="C22" s="74">
        <v>3</v>
      </c>
      <c r="D22" s="74">
        <v>4</v>
      </c>
      <c r="E22" s="75">
        <v>5</v>
      </c>
      <c r="F22" s="74">
        <v>6</v>
      </c>
      <c r="G22" s="74">
        <v>7</v>
      </c>
      <c r="H22" s="74">
        <v>8</v>
      </c>
      <c r="I22" s="74">
        <v>9</v>
      </c>
      <c r="J22" s="74">
        <v>10</v>
      </c>
      <c r="K22" s="74">
        <v>11</v>
      </c>
      <c r="L22" s="74"/>
      <c r="M22" s="74">
        <v>12</v>
      </c>
      <c r="N22" s="74">
        <v>13</v>
      </c>
      <c r="O22" s="74">
        <v>14</v>
      </c>
      <c r="P22" s="74">
        <v>15</v>
      </c>
      <c r="Q22" s="74" t="s">
        <v>45</v>
      </c>
      <c r="R22" s="74">
        <v>17</v>
      </c>
      <c r="V22" s="62"/>
    </row>
    <row r="23" spans="1:22" s="61" customFormat="1" ht="15" customHeight="1" x14ac:dyDescent="0.25">
      <c r="A23" s="79"/>
      <c r="B23" s="74"/>
      <c r="C23" s="74"/>
      <c r="D23" s="74"/>
      <c r="E23" s="75"/>
      <c r="F23" s="75"/>
      <c r="G23" s="75"/>
      <c r="H23" s="75"/>
      <c r="I23" s="75"/>
      <c r="J23" s="75"/>
      <c r="K23" s="75"/>
      <c r="L23" s="75"/>
      <c r="M23" s="75"/>
      <c r="N23" s="75"/>
      <c r="O23" s="75"/>
      <c r="P23" s="75"/>
      <c r="Q23" s="75"/>
      <c r="R23" s="75"/>
    </row>
    <row r="24" spans="1:22" s="64" customFormat="1" x14ac:dyDescent="0.2">
      <c r="A24" s="38" t="s">
        <v>15</v>
      </c>
      <c r="B24" s="59" t="s">
        <v>15</v>
      </c>
      <c r="C24" s="59" t="s">
        <v>15</v>
      </c>
      <c r="D24" s="11" t="s">
        <v>15</v>
      </c>
      <c r="E24" s="53">
        <f>J6+DATE($P$6,O6,N6)</f>
        <v>45316</v>
      </c>
      <c r="F24" s="49">
        <f>-J7+I24+J24+K24+N24+O24+P24+M24</f>
        <v>-96000</v>
      </c>
      <c r="G24" s="12" t="s">
        <v>15</v>
      </c>
      <c r="H24" s="12">
        <f>J7</f>
        <v>100000</v>
      </c>
      <c r="I24" s="59"/>
      <c r="J24" s="59"/>
      <c r="K24" s="76"/>
      <c r="L24" s="77"/>
      <c r="M24" s="63">
        <f>ROUNDUP(J7*4%,2)</f>
        <v>4000</v>
      </c>
      <c r="N24" s="13"/>
      <c r="O24" s="13"/>
      <c r="P24" s="13"/>
      <c r="Q24" s="14" t="s">
        <v>15</v>
      </c>
      <c r="R24" s="39" t="s">
        <v>15</v>
      </c>
    </row>
    <row r="25" spans="1:22" x14ac:dyDescent="0.2">
      <c r="A25" s="40">
        <v>1</v>
      </c>
      <c r="B25" s="15">
        <f>DATE(P6,O6,N6)</f>
        <v>45316</v>
      </c>
      <c r="C25" s="15">
        <f>EOMONTH(B25,0)</f>
        <v>45322</v>
      </c>
      <c r="D25" s="16">
        <f>C25-B25+1</f>
        <v>7</v>
      </c>
      <c r="E25" s="17">
        <f>DATE($P$6,$O$6+1,25)</f>
        <v>45347</v>
      </c>
      <c r="F25" s="18">
        <f>G25+N25</f>
        <v>5807.1232876712329</v>
      </c>
      <c r="G25" s="13">
        <f>I25+J25+N25</f>
        <v>5787.1232876712329</v>
      </c>
      <c r="H25" s="13">
        <f>H24-I25</f>
        <v>95000</v>
      </c>
      <c r="I25" s="19">
        <f>$J$9*H24</f>
        <v>5000</v>
      </c>
      <c r="J25" s="48">
        <f>(H24*$J$11)/365*(C25-E24+1)</f>
        <v>767.1232876712329</v>
      </c>
      <c r="K25" s="65" t="s">
        <v>16</v>
      </c>
      <c r="L25" s="65"/>
      <c r="M25" s="10" t="s">
        <v>16</v>
      </c>
      <c r="N25" s="13">
        <f>J14</f>
        <v>20</v>
      </c>
      <c r="O25" s="12" t="s">
        <v>16</v>
      </c>
      <c r="P25" s="12" t="s">
        <v>16</v>
      </c>
      <c r="Q25" s="12" t="s">
        <v>16</v>
      </c>
      <c r="R25" s="41" t="s">
        <v>16</v>
      </c>
    </row>
    <row r="26" spans="1:22" s="20" customFormat="1" x14ac:dyDescent="0.2">
      <c r="A26" s="40">
        <v>2</v>
      </c>
      <c r="B26" s="15">
        <f>C25+1</f>
        <v>45323</v>
      </c>
      <c r="C26" s="15">
        <f t="shared" ref="C26:C35" si="0">EOMONTH(B26,0)</f>
        <v>45351</v>
      </c>
      <c r="D26" s="16">
        <f t="shared" ref="D26:D35" si="1">C26-B26+1</f>
        <v>29</v>
      </c>
      <c r="E26" s="17">
        <f>EDATE(E25,1)</f>
        <v>45376</v>
      </c>
      <c r="F26" s="18">
        <f t="shared" ref="F26:F35" si="2">G26+N26</f>
        <v>7940.6849315068494</v>
      </c>
      <c r="G26" s="13">
        <f t="shared" ref="G26:G36" si="3">I26+J26+N26</f>
        <v>7920.6849315068494</v>
      </c>
      <c r="H26" s="13">
        <f t="shared" ref="H26:H36" si="4">H25-I26</f>
        <v>90250</v>
      </c>
      <c r="I26" s="19">
        <f>$J$9*H25</f>
        <v>4750</v>
      </c>
      <c r="J26" s="48">
        <f>H24*$J$11/365*(E25-B26)+(H25*$J$11)/365*(C26-E25+1)</f>
        <v>3150.6849315068494</v>
      </c>
      <c r="K26" s="65" t="s">
        <v>16</v>
      </c>
      <c r="L26" s="65"/>
      <c r="M26" s="10" t="s">
        <v>16</v>
      </c>
      <c r="N26" s="13">
        <f>J14</f>
        <v>20</v>
      </c>
      <c r="O26" s="12" t="s">
        <v>16</v>
      </c>
      <c r="P26" s="12" t="s">
        <v>16</v>
      </c>
      <c r="Q26" s="12" t="s">
        <v>16</v>
      </c>
      <c r="R26" s="41" t="s">
        <v>16</v>
      </c>
    </row>
    <row r="27" spans="1:22" s="21" customFormat="1" x14ac:dyDescent="0.2">
      <c r="A27" s="40">
        <v>3</v>
      </c>
      <c r="B27" s="15">
        <f t="shared" ref="B27:B36" si="5">C26+1</f>
        <v>45352</v>
      </c>
      <c r="C27" s="15">
        <f t="shared" si="0"/>
        <v>45382</v>
      </c>
      <c r="D27" s="16">
        <f t="shared" si="1"/>
        <v>31</v>
      </c>
      <c r="E27" s="17">
        <f t="shared" ref="E27:E35" si="6">EDATE(E26,1)</f>
        <v>45407</v>
      </c>
      <c r="F27" s="18">
        <f t="shared" si="2"/>
        <v>7743.4589041095887</v>
      </c>
      <c r="G27" s="13">
        <f t="shared" si="3"/>
        <v>7723.4589041095887</v>
      </c>
      <c r="H27" s="13">
        <f t="shared" si="4"/>
        <v>85737.5</v>
      </c>
      <c r="I27" s="19">
        <f t="shared" ref="I27:I35" si="7">$J$9*H26</f>
        <v>4512.5</v>
      </c>
      <c r="J27" s="48">
        <f>H25*$J$11/365*(E26-B27)+(H26*$J$11)/365*(C27-E26+1)</f>
        <v>3190.9589041095887</v>
      </c>
      <c r="K27" s="65" t="s">
        <v>16</v>
      </c>
      <c r="L27" s="65"/>
      <c r="M27" s="10" t="s">
        <v>16</v>
      </c>
      <c r="N27" s="13">
        <f>J14</f>
        <v>20</v>
      </c>
      <c r="O27" s="12" t="s">
        <v>16</v>
      </c>
      <c r="P27" s="12" t="s">
        <v>16</v>
      </c>
      <c r="Q27" s="12" t="s">
        <v>16</v>
      </c>
      <c r="R27" s="41" t="s">
        <v>16</v>
      </c>
    </row>
    <row r="28" spans="1:22" s="22" customFormat="1" x14ac:dyDescent="0.2">
      <c r="A28" s="40">
        <v>4</v>
      </c>
      <c r="B28" s="15">
        <f t="shared" si="5"/>
        <v>45383</v>
      </c>
      <c r="C28" s="15">
        <f t="shared" si="0"/>
        <v>45412</v>
      </c>
      <c r="D28" s="16">
        <f t="shared" si="1"/>
        <v>30</v>
      </c>
      <c r="E28" s="17">
        <f t="shared" si="6"/>
        <v>45437</v>
      </c>
      <c r="F28" s="18">
        <f t="shared" si="2"/>
        <v>7264.3270547945203</v>
      </c>
      <c r="G28" s="13">
        <f t="shared" si="3"/>
        <v>7244.3270547945203</v>
      </c>
      <c r="H28" s="13">
        <f t="shared" si="4"/>
        <v>81450.625</v>
      </c>
      <c r="I28" s="19">
        <f t="shared" si="7"/>
        <v>4286.875</v>
      </c>
      <c r="J28" s="48">
        <f t="shared" ref="J28:J34" si="8">H26*$J$11/365*(E27-B28)+(H27*$J$11)/365*(C28-E27+1)</f>
        <v>2937.4520547945203</v>
      </c>
      <c r="K28" s="65" t="s">
        <v>16</v>
      </c>
      <c r="L28" s="65"/>
      <c r="M28" s="10" t="s">
        <v>16</v>
      </c>
      <c r="N28" s="13">
        <f>J14</f>
        <v>20</v>
      </c>
      <c r="O28" s="12" t="s">
        <v>16</v>
      </c>
      <c r="P28" s="12" t="s">
        <v>16</v>
      </c>
      <c r="Q28" s="12" t="s">
        <v>16</v>
      </c>
      <c r="R28" s="41" t="s">
        <v>16</v>
      </c>
    </row>
    <row r="29" spans="1:22" x14ac:dyDescent="0.2">
      <c r="A29" s="40">
        <v>5</v>
      </c>
      <c r="B29" s="15">
        <f t="shared" si="5"/>
        <v>45413</v>
      </c>
      <c r="C29" s="15">
        <f t="shared" si="0"/>
        <v>45443</v>
      </c>
      <c r="D29" s="16">
        <f t="shared" si="1"/>
        <v>31</v>
      </c>
      <c r="E29" s="17">
        <f t="shared" si="6"/>
        <v>45468</v>
      </c>
      <c r="F29" s="18">
        <f t="shared" si="2"/>
        <v>6992.3716609589037</v>
      </c>
      <c r="G29" s="13">
        <f t="shared" si="3"/>
        <v>6972.3716609589037</v>
      </c>
      <c r="H29" s="13">
        <f t="shared" si="4"/>
        <v>77378.09375</v>
      </c>
      <c r="I29" s="19">
        <f t="shared" si="7"/>
        <v>4072.53125</v>
      </c>
      <c r="J29" s="48">
        <f t="shared" si="8"/>
        <v>2879.8404109589037</v>
      </c>
      <c r="K29" s="65" t="s">
        <v>16</v>
      </c>
      <c r="L29" s="65"/>
      <c r="M29" s="10" t="s">
        <v>16</v>
      </c>
      <c r="N29" s="13">
        <f>J14</f>
        <v>20</v>
      </c>
      <c r="O29" s="12" t="s">
        <v>16</v>
      </c>
      <c r="P29" s="12" t="s">
        <v>16</v>
      </c>
      <c r="Q29" s="12" t="s">
        <v>16</v>
      </c>
      <c r="R29" s="41" t="s">
        <v>16</v>
      </c>
    </row>
    <row r="30" spans="1:22" s="20" customFormat="1" x14ac:dyDescent="0.2">
      <c r="A30" s="40">
        <v>6</v>
      </c>
      <c r="B30" s="15">
        <f t="shared" si="5"/>
        <v>45444</v>
      </c>
      <c r="C30" s="15">
        <f t="shared" si="0"/>
        <v>45473</v>
      </c>
      <c r="D30" s="16">
        <f t="shared" si="1"/>
        <v>30</v>
      </c>
      <c r="E30" s="17">
        <f t="shared" si="6"/>
        <v>45498</v>
      </c>
      <c r="F30" s="18">
        <f t="shared" si="2"/>
        <v>6559.9551669520552</v>
      </c>
      <c r="G30" s="13">
        <f t="shared" si="3"/>
        <v>6539.9551669520552</v>
      </c>
      <c r="H30" s="13">
        <f t="shared" si="4"/>
        <v>73509.189062499994</v>
      </c>
      <c r="I30" s="19">
        <f t="shared" si="7"/>
        <v>3868.9046875000004</v>
      </c>
      <c r="J30" s="48">
        <f t="shared" si="8"/>
        <v>2651.0504794520548</v>
      </c>
      <c r="K30" s="65" t="s">
        <v>16</v>
      </c>
      <c r="L30" s="65"/>
      <c r="M30" s="10" t="s">
        <v>16</v>
      </c>
      <c r="N30" s="13">
        <f>J14</f>
        <v>20</v>
      </c>
      <c r="O30" s="12" t="s">
        <v>16</v>
      </c>
      <c r="P30" s="12" t="s">
        <v>16</v>
      </c>
      <c r="Q30" s="12" t="s">
        <v>16</v>
      </c>
      <c r="R30" s="41" t="s">
        <v>16</v>
      </c>
    </row>
    <row r="31" spans="1:22" s="21" customFormat="1" x14ac:dyDescent="0.2">
      <c r="A31" s="40">
        <v>7</v>
      </c>
      <c r="B31" s="15">
        <f t="shared" si="5"/>
        <v>45474</v>
      </c>
      <c r="C31" s="15">
        <f t="shared" si="0"/>
        <v>45504</v>
      </c>
      <c r="D31" s="16">
        <f t="shared" si="1"/>
        <v>31</v>
      </c>
      <c r="E31" s="17">
        <f t="shared" si="6"/>
        <v>45529</v>
      </c>
      <c r="F31" s="18">
        <f t="shared" si="2"/>
        <v>6314.5154240154116</v>
      </c>
      <c r="G31" s="13">
        <f t="shared" si="3"/>
        <v>6294.5154240154116</v>
      </c>
      <c r="H31" s="13">
        <f t="shared" si="4"/>
        <v>69833.72960937499</v>
      </c>
      <c r="I31" s="19">
        <f t="shared" si="7"/>
        <v>3675.459453125</v>
      </c>
      <c r="J31" s="48">
        <f t="shared" si="8"/>
        <v>2599.0559708904111</v>
      </c>
      <c r="K31" s="65" t="s">
        <v>16</v>
      </c>
      <c r="L31" s="65"/>
      <c r="M31" s="10" t="s">
        <v>16</v>
      </c>
      <c r="N31" s="13">
        <f>J14</f>
        <v>20</v>
      </c>
      <c r="O31" s="12" t="s">
        <v>16</v>
      </c>
      <c r="P31" s="12" t="s">
        <v>16</v>
      </c>
      <c r="Q31" s="12" t="s">
        <v>16</v>
      </c>
      <c r="R31" s="41" t="s">
        <v>16</v>
      </c>
    </row>
    <row r="32" spans="1:22" s="22" customFormat="1" x14ac:dyDescent="0.2">
      <c r="A32" s="40">
        <v>8</v>
      </c>
      <c r="B32" s="15">
        <f t="shared" si="5"/>
        <v>45505</v>
      </c>
      <c r="C32" s="15">
        <f t="shared" si="0"/>
        <v>45535</v>
      </c>
      <c r="D32" s="16">
        <f t="shared" si="1"/>
        <v>31</v>
      </c>
      <c r="E32" s="17">
        <f t="shared" si="6"/>
        <v>45560</v>
      </c>
      <c r="F32" s="18">
        <f t="shared" si="2"/>
        <v>6000.7896528146402</v>
      </c>
      <c r="G32" s="13">
        <f t="shared" si="3"/>
        <v>5980.7896528146402</v>
      </c>
      <c r="H32" s="13">
        <f t="shared" si="4"/>
        <v>66342.04312890624</v>
      </c>
      <c r="I32" s="19">
        <f t="shared" si="7"/>
        <v>3491.6864804687498</v>
      </c>
      <c r="J32" s="48">
        <f t="shared" si="8"/>
        <v>2469.1031723458905</v>
      </c>
      <c r="K32" s="65" t="s">
        <v>16</v>
      </c>
      <c r="L32" s="65"/>
      <c r="M32" s="10" t="s">
        <v>16</v>
      </c>
      <c r="N32" s="13">
        <f>J14</f>
        <v>20</v>
      </c>
      <c r="O32" s="12" t="s">
        <v>16</v>
      </c>
      <c r="P32" s="12" t="s">
        <v>16</v>
      </c>
      <c r="Q32" s="12" t="s">
        <v>16</v>
      </c>
      <c r="R32" s="41" t="s">
        <v>16</v>
      </c>
    </row>
    <row r="33" spans="1:20" x14ac:dyDescent="0.2">
      <c r="A33" s="40">
        <v>9</v>
      </c>
      <c r="B33" s="15">
        <f t="shared" si="5"/>
        <v>45536</v>
      </c>
      <c r="C33" s="15">
        <f t="shared" si="0"/>
        <v>45565</v>
      </c>
      <c r="D33" s="16">
        <f t="shared" si="1"/>
        <v>30</v>
      </c>
      <c r="E33" s="17">
        <f t="shared" si="6"/>
        <v>45590</v>
      </c>
      <c r="F33" s="18">
        <f t="shared" si="2"/>
        <v>5630.0465612655171</v>
      </c>
      <c r="G33" s="13">
        <f t="shared" si="3"/>
        <v>5610.0465612655171</v>
      </c>
      <c r="H33" s="13">
        <f t="shared" si="4"/>
        <v>63024.940972460929</v>
      </c>
      <c r="I33" s="19">
        <f t="shared" si="7"/>
        <v>3317.1021564453122</v>
      </c>
      <c r="J33" s="48">
        <f t="shared" si="8"/>
        <v>2272.9444048202054</v>
      </c>
      <c r="K33" s="65" t="s">
        <v>16</v>
      </c>
      <c r="L33" s="65"/>
      <c r="M33" s="10" t="s">
        <v>16</v>
      </c>
      <c r="N33" s="13">
        <f>J14</f>
        <v>20</v>
      </c>
      <c r="O33" s="12" t="s">
        <v>16</v>
      </c>
      <c r="P33" s="12" t="s">
        <v>16</v>
      </c>
      <c r="Q33" s="12" t="s">
        <v>16</v>
      </c>
      <c r="R33" s="41" t="s">
        <v>16</v>
      </c>
    </row>
    <row r="34" spans="1:20" x14ac:dyDescent="0.2">
      <c r="A34" s="40">
        <v>10</v>
      </c>
      <c r="B34" s="15">
        <f t="shared" si="5"/>
        <v>45566</v>
      </c>
      <c r="C34" s="15">
        <f t="shared" si="0"/>
        <v>45596</v>
      </c>
      <c r="D34" s="16">
        <f t="shared" si="1"/>
        <v>31</v>
      </c>
      <c r="E34" s="17">
        <f t="shared" si="6"/>
        <v>45621</v>
      </c>
      <c r="F34" s="18">
        <f t="shared" si="2"/>
        <v>5419.6126616652127</v>
      </c>
      <c r="G34" s="13">
        <f t="shared" si="3"/>
        <v>5399.6126616652127</v>
      </c>
      <c r="H34" s="13">
        <f t="shared" si="4"/>
        <v>59873.693923837884</v>
      </c>
      <c r="I34" s="19">
        <f t="shared" si="7"/>
        <v>3151.2470486230468</v>
      </c>
      <c r="J34" s="48">
        <f t="shared" si="8"/>
        <v>2228.3656130421659</v>
      </c>
      <c r="K34" s="65" t="s">
        <v>16</v>
      </c>
      <c r="L34" s="65"/>
      <c r="M34" s="10" t="s">
        <v>16</v>
      </c>
      <c r="N34" s="13">
        <f>J14</f>
        <v>20</v>
      </c>
      <c r="O34" s="12" t="s">
        <v>16</v>
      </c>
      <c r="P34" s="12" t="s">
        <v>16</v>
      </c>
      <c r="Q34" s="12" t="s">
        <v>16</v>
      </c>
      <c r="R34" s="41" t="s">
        <v>16</v>
      </c>
    </row>
    <row r="35" spans="1:20" x14ac:dyDescent="0.2">
      <c r="A35" s="40">
        <v>11</v>
      </c>
      <c r="B35" s="15">
        <f t="shared" si="5"/>
        <v>45597</v>
      </c>
      <c r="C35" s="15">
        <f t="shared" si="0"/>
        <v>45626</v>
      </c>
      <c r="D35" s="16">
        <f t="shared" si="1"/>
        <v>30</v>
      </c>
      <c r="E35" s="17">
        <f t="shared" si="6"/>
        <v>45651</v>
      </c>
      <c r="F35" s="18">
        <f t="shared" si="2"/>
        <v>5085.0170215421294</v>
      </c>
      <c r="G35" s="13">
        <f t="shared" si="3"/>
        <v>5065.0170215421294</v>
      </c>
      <c r="H35" s="13">
        <f t="shared" si="4"/>
        <v>56880.009227645991</v>
      </c>
      <c r="I35" s="19">
        <f t="shared" si="7"/>
        <v>2993.6846961918945</v>
      </c>
      <c r="J35" s="48">
        <f>H33*$J$11/365*(E34-B35)+(H34*$J$11)/365*(C35-E34+1)</f>
        <v>2051.3323253502354</v>
      </c>
      <c r="K35" s="65" t="s">
        <v>16</v>
      </c>
      <c r="L35" s="65"/>
      <c r="M35" s="10" t="s">
        <v>16</v>
      </c>
      <c r="N35" s="13">
        <f>J14</f>
        <v>20</v>
      </c>
      <c r="O35" s="12" t="s">
        <v>16</v>
      </c>
      <c r="P35" s="12" t="s">
        <v>16</v>
      </c>
      <c r="Q35" s="12" t="s">
        <v>16</v>
      </c>
      <c r="R35" s="41" t="s">
        <v>16</v>
      </c>
    </row>
    <row r="36" spans="1:20" x14ac:dyDescent="0.2">
      <c r="A36" s="40">
        <v>12</v>
      </c>
      <c r="B36" s="15">
        <f t="shared" si="5"/>
        <v>45627</v>
      </c>
      <c r="C36" s="15">
        <f>DATE(P6+1,O6,N6-1)</f>
        <v>45681</v>
      </c>
      <c r="D36" s="16">
        <f>C36-B36+1</f>
        <v>55</v>
      </c>
      <c r="E36" s="17">
        <f>C36</f>
        <v>45681</v>
      </c>
      <c r="F36" s="18">
        <f>G36+N36</f>
        <v>60427.131353924495</v>
      </c>
      <c r="G36" s="50">
        <f t="shared" si="3"/>
        <v>60407.131353924495</v>
      </c>
      <c r="H36" s="50">
        <f t="shared" si="4"/>
        <v>0</v>
      </c>
      <c r="I36" s="19">
        <f>H35</f>
        <v>56880.009227645991</v>
      </c>
      <c r="J36" s="48">
        <f>H34*$J$11/365*(E35-B36)+(H35*$J$11)/365*(C36-E35+1)</f>
        <v>3507.1221262785048</v>
      </c>
      <c r="K36" s="65" t="s">
        <v>16</v>
      </c>
      <c r="L36" s="65"/>
      <c r="M36" s="10" t="s">
        <v>16</v>
      </c>
      <c r="N36" s="13">
        <f>J14</f>
        <v>20</v>
      </c>
      <c r="O36" s="12" t="s">
        <v>16</v>
      </c>
      <c r="P36" s="12" t="s">
        <v>16</v>
      </c>
      <c r="Q36" s="12" t="s">
        <v>16</v>
      </c>
      <c r="R36" s="41" t="s">
        <v>16</v>
      </c>
    </row>
    <row r="37" spans="1:20" s="21" customFormat="1" x14ac:dyDescent="0.2">
      <c r="A37" s="66" t="s">
        <v>17</v>
      </c>
      <c r="B37" s="67"/>
      <c r="C37" s="67"/>
      <c r="D37" s="68"/>
      <c r="E37" s="68"/>
      <c r="F37" s="23">
        <f>SUM(F25:F36)</f>
        <v>131185.03368122055</v>
      </c>
      <c r="G37" s="24">
        <f>SUM(G25:G36)</f>
        <v>130945.03368122055</v>
      </c>
      <c r="H37" s="24"/>
      <c r="I37" s="25">
        <f>SUM(I25:I36)</f>
        <v>99999.999999999985</v>
      </c>
      <c r="J37" s="25">
        <f>SUM(J25:J36)</f>
        <v>30705.033681220564</v>
      </c>
      <c r="K37" s="69">
        <v>0</v>
      </c>
      <c r="L37" s="69"/>
      <c r="M37" s="26">
        <f>SUM(M24:M36)</f>
        <v>4000</v>
      </c>
      <c r="N37" s="27">
        <f>SUM(N24:N36)</f>
        <v>240</v>
      </c>
      <c r="O37" s="27">
        <v>0</v>
      </c>
      <c r="P37" s="24">
        <v>0</v>
      </c>
      <c r="Q37" s="54">
        <f>XIRR(F24:F36,E24:E36)</f>
        <v>0.57105212807655359</v>
      </c>
      <c r="R37" s="51">
        <f>I37+J37+K37+M37+N37+O37+P37</f>
        <v>134945.03368122055</v>
      </c>
    </row>
    <row r="38" spans="1:20" s="21" customFormat="1" x14ac:dyDescent="0.2">
      <c r="A38" s="42"/>
      <c r="B38" s="28"/>
      <c r="C38" s="28"/>
      <c r="D38" s="28"/>
      <c r="E38" s="28"/>
      <c r="F38" s="29"/>
      <c r="G38" s="30"/>
      <c r="H38" s="30"/>
      <c r="I38" s="31"/>
      <c r="J38" s="31"/>
      <c r="K38" s="32"/>
      <c r="L38" s="32"/>
      <c r="M38" s="32"/>
      <c r="N38" s="33"/>
      <c r="O38" s="33"/>
      <c r="P38" s="30"/>
      <c r="Q38" s="30"/>
      <c r="R38" s="43"/>
      <c r="T38" s="46"/>
    </row>
    <row r="39" spans="1:20" s="21" customFormat="1" ht="15" customHeight="1" x14ac:dyDescent="0.2">
      <c r="A39" s="42"/>
      <c r="B39" s="28"/>
      <c r="C39" s="28"/>
      <c r="D39" s="28"/>
      <c r="E39" s="28"/>
      <c r="F39" s="29"/>
      <c r="G39" s="30"/>
      <c r="H39" s="30"/>
      <c r="I39" s="31"/>
      <c r="J39" s="31"/>
      <c r="K39" s="32"/>
      <c r="L39" s="32"/>
      <c r="M39" s="32"/>
      <c r="N39" s="33"/>
      <c r="O39" s="73"/>
      <c r="P39" s="73"/>
      <c r="Q39" s="34"/>
      <c r="R39" s="43"/>
      <c r="T39" s="46"/>
    </row>
    <row r="40" spans="1:20" s="35" customFormat="1" ht="172.15" customHeight="1" thickBot="1" x14ac:dyDescent="0.25">
      <c r="A40" s="70" t="s">
        <v>33</v>
      </c>
      <c r="B40" s="71"/>
      <c r="C40" s="71"/>
      <c r="D40" s="71"/>
      <c r="E40" s="71"/>
      <c r="F40" s="71"/>
      <c r="G40" s="71"/>
      <c r="H40" s="71"/>
      <c r="I40" s="71"/>
      <c r="J40" s="71"/>
      <c r="K40" s="71"/>
      <c r="L40" s="71"/>
      <c r="M40" s="71"/>
      <c r="N40" s="71"/>
      <c r="O40" s="71"/>
      <c r="P40" s="71"/>
      <c r="Q40" s="71"/>
      <c r="R40" s="72"/>
    </row>
  </sheetData>
  <mergeCells count="75">
    <mergeCell ref="G17:G21"/>
    <mergeCell ref="H17:H21"/>
    <mergeCell ref="I17:P17"/>
    <mergeCell ref="E14:I14"/>
    <mergeCell ref="E12:I12"/>
    <mergeCell ref="K12:P12"/>
    <mergeCell ref="E13:I13"/>
    <mergeCell ref="J13:P13"/>
    <mergeCell ref="E15:I15"/>
    <mergeCell ref="J15:P15"/>
    <mergeCell ref="H1:R3"/>
    <mergeCell ref="E11:I11"/>
    <mergeCell ref="J11:P11"/>
    <mergeCell ref="E5:I5"/>
    <mergeCell ref="E6:I6"/>
    <mergeCell ref="J6:L6"/>
    <mergeCell ref="E7:I7"/>
    <mergeCell ref="J7:P7"/>
    <mergeCell ref="E8:I8"/>
    <mergeCell ref="J8:P8"/>
    <mergeCell ref="E9:I9"/>
    <mergeCell ref="E10:I10"/>
    <mergeCell ref="J10:P10"/>
    <mergeCell ref="A17:A21"/>
    <mergeCell ref="D17:D21"/>
    <mergeCell ref="E17:E21"/>
    <mergeCell ref="B17:C21"/>
    <mergeCell ref="F17:F21"/>
    <mergeCell ref="Q17:Q21"/>
    <mergeCell ref="R17:R21"/>
    <mergeCell ref="I18:I21"/>
    <mergeCell ref="J18:J21"/>
    <mergeCell ref="K18:P18"/>
    <mergeCell ref="K19:N19"/>
    <mergeCell ref="O19:P19"/>
    <mergeCell ref="K20:L21"/>
    <mergeCell ref="M20:M21"/>
    <mergeCell ref="N20:N21"/>
    <mergeCell ref="O20:O21"/>
    <mergeCell ref="P20:P21"/>
    <mergeCell ref="Q22:Q23"/>
    <mergeCell ref="R22:R23"/>
    <mergeCell ref="A22:A23"/>
    <mergeCell ref="B22:B23"/>
    <mergeCell ref="C22:C23"/>
    <mergeCell ref="D22:D23"/>
    <mergeCell ref="E22:E23"/>
    <mergeCell ref="F22:F23"/>
    <mergeCell ref="G22:G23"/>
    <mergeCell ref="H22:H23"/>
    <mergeCell ref="P22:P23"/>
    <mergeCell ref="M22:M23"/>
    <mergeCell ref="N22:N23"/>
    <mergeCell ref="O22:O23"/>
    <mergeCell ref="K22:K23"/>
    <mergeCell ref="L22:L23"/>
    <mergeCell ref="K29:L29"/>
    <mergeCell ref="I22:I23"/>
    <mergeCell ref="J22:J23"/>
    <mergeCell ref="K24:L24"/>
    <mergeCell ref="K25:L25"/>
    <mergeCell ref="K26:L26"/>
    <mergeCell ref="K27:L27"/>
    <mergeCell ref="K28:L28"/>
    <mergeCell ref="K36:L36"/>
    <mergeCell ref="A37:E37"/>
    <mergeCell ref="K37:L37"/>
    <mergeCell ref="A40:R40"/>
    <mergeCell ref="K30:L30"/>
    <mergeCell ref="K31:L31"/>
    <mergeCell ref="K32:L32"/>
    <mergeCell ref="K33:L33"/>
    <mergeCell ref="K34:L34"/>
    <mergeCell ref="K35:L35"/>
    <mergeCell ref="O39:P39"/>
  </mergeCells>
  <pageMargins left="0.7" right="0.7" top="0.75" bottom="0.75" header="0.3" footer="0.3"/>
  <pageSetup paperSize="9" scale="41" orientation="portrait" r:id="rId1"/>
  <ignoredErrors>
    <ignoredError sqref="A25 M37 A37:E37 A26:C26 A27:F35 E25:F25 E26:F26 C25 A36:F36 H37:J37 O37:P3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153D0AF3FFF0894CAF551BB712A926A2" ma:contentTypeVersion="2" ma:contentTypeDescription="Создание документа." ma:contentTypeScope="" ma:versionID="e76784f247f5b4ae870aa23a57ad8b75">
  <xsd:schema xmlns:xsd="http://www.w3.org/2001/XMLSchema" xmlns:p="http://schemas.microsoft.com/office/2006/metadata/properties" xmlns:ns1="http://schemas.microsoft.com/sharepoint/v3" xmlns:ns2="6e467700-9a76-4552-b974-21152fb9959e" targetNamespace="http://schemas.microsoft.com/office/2006/metadata/properties" ma:root="true" ma:fieldsID="be9f218f93b710e7cd645763d275976a" ns1:_="" ns2:_="">
    <xsd:import namespace="http://schemas.microsoft.com/sharepoint/v3"/>
    <xsd:import namespace="6e467700-9a76-4552-b974-21152fb9959e"/>
    <xsd:element name="properties">
      <xsd:complexType>
        <xsd:sequence>
          <xsd:element name="documentManagement">
            <xsd:complexType>
              <xsd:all>
                <xsd:element ref="ns1:PublishingStartDate" minOccurs="0"/>
                <xsd:element ref="ns1:PublishingExpirationDate" minOccurs="0"/>
                <xsd:element ref="ns2:_x041e__x043f__x0438__x0441__x0430__x043d__x0438__x0435_"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Дата начала расписания" ma:description="" ma:hidden="true" ma:internalName="PublishingStartDate">
      <xsd:simpleType>
        <xsd:restriction base="dms:Unknown"/>
      </xsd:simpleType>
    </xsd:element>
    <xsd:element name="PublishingExpirationDate" ma:index="9" nillable="true" ma:displayName="Дата окончания расписания" ma:description="" ma:hidden="true" ma:internalName="PublishingExpirationDate">
      <xsd:simpleType>
        <xsd:restriction base="dms:Unknown"/>
      </xsd:simpleType>
    </xsd:element>
  </xsd:schema>
  <xsd:schema xmlns:xsd="http://www.w3.org/2001/XMLSchema" xmlns:dms="http://schemas.microsoft.com/office/2006/documentManagement/types" targetNamespace="6e467700-9a76-4552-b974-21152fb9959e" elementFormDefault="qualified">
    <xsd:import namespace="http://schemas.microsoft.com/office/2006/documentManagement/types"/>
    <xsd:element name="_x041e__x043f__x0438__x0441__x0430__x043d__x0438__x0435_" ma:index="10" nillable="true" ma:displayName="Описание" ma:internalName="_x041e__x043f__x0438__x0441__x0430__x043d__x0438__x0435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ержимого" ma:readOnly="true"/>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x041e__x043f__x0438__x0441__x0430__x043d__x0438__x0435_ xmlns="6e467700-9a76-4552-b974-21152fb9959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5EEDA3-B1DC-4B93-BC63-FDF7B6866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467700-9a76-4552-b974-21152fb9959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A8BCCAA-83EE-4C40-9488-D63ADFEF88EC}">
  <ds:schemaRefs>
    <ds:schemaRef ds:uri="http://schemas.microsoft.com/sharepoint/v3/contenttype/forms"/>
  </ds:schemaRefs>
</ds:datastoreItem>
</file>

<file path=customXml/itemProps3.xml><?xml version="1.0" encoding="utf-8"?>
<ds:datastoreItem xmlns:ds="http://schemas.openxmlformats.org/officeDocument/2006/customXml" ds:itemID="{D60C4D82-C248-4156-AC10-DBBB45C210F6}">
  <ds:schemaRefs>
    <ds:schemaRef ds:uri="http://schemas.microsoft.com/office/2006/documentManagement/types"/>
    <ds:schemaRef ds:uri="http://www.w3.org/XML/1998/namespace"/>
    <ds:schemaRef ds:uri="http://schemas.openxmlformats.org/package/2006/metadata/core-properties"/>
    <ds:schemaRef ds:uri="http://purl.org/dc/terms/"/>
    <ds:schemaRef ds:uri="http://purl.org/dc/elements/1.1/"/>
    <ds:schemaRef ds:uri="6e467700-9a76-4552-b974-21152fb9959e"/>
    <ds:schemaRef ds:uri="http://schemas.microsoft.com/office/2006/metadata/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UNEXBANK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Губа Юлия Петровна</dc:creator>
  <cp:lastModifiedBy>Рогульська Олена Романівна</cp:lastModifiedBy>
  <dcterms:created xsi:type="dcterms:W3CDTF">2018-05-15T13:55:39Z</dcterms:created>
  <dcterms:modified xsi:type="dcterms:W3CDTF">2023-11-21T09:41:56Z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0x010100153D0AF3FFF0894CAF551BB712A926A2</vt:lpwstr>
  </property>
</Properties>
</file>