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-120" yWindow="-120" windowWidth="19416" windowHeight="11016" tabRatio="540"/>
  </bookViews>
  <sheets>
    <sheet name="Калькулятор" sheetId="1" r:id="rId1"/>
    <sheet name="Графік" sheetId="2" r:id="rId2"/>
    <sheet name="Лист3" sheetId="3" state="hidden" r:id="rId3"/>
  </sheets>
  <definedNames>
    <definedName name="Fees">Графік!$D$10:$DV$10</definedName>
    <definedName name="fixed_Fees">Графік!$D$11:$DV$11</definedName>
    <definedName name="Rates">Графік!$D$7:$DV$7</definedName>
    <definedName name="_xlnm.Print_Area" localSheetId="1">Графік!$A$1:$AK$111</definedName>
    <definedName name="_xlnm.Print_Area" localSheetId="0">Калькулятор!$B$5:$E$109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N7" i="1" l="1"/>
  <c r="O5" i="1" s="1"/>
  <c r="R10" i="1"/>
  <c r="H34" i="1"/>
  <c r="E23" i="1" l="1"/>
  <c r="E25" i="1"/>
  <c r="E24" i="1"/>
  <c r="I2" i="2" l="1"/>
  <c r="I1" i="2"/>
  <c r="G3" i="2" l="1"/>
  <c r="G1" i="2" l="1"/>
  <c r="Z15" i="2" l="1"/>
  <c r="V15" i="2"/>
  <c r="B11" i="2" l="1"/>
  <c r="E22" i="1" l="1"/>
  <c r="E21" i="1" s="1"/>
  <c r="F21" i="1" s="1"/>
  <c r="B1" i="2"/>
  <c r="M16" i="2" s="1"/>
  <c r="E26" i="1"/>
  <c r="E28" i="1"/>
  <c r="G15" i="2"/>
  <c r="B15" i="2"/>
  <c r="B8" i="2"/>
  <c r="B9" i="2"/>
  <c r="B4" i="2"/>
  <c r="N5" i="1" l="1"/>
  <c r="Z97" i="2"/>
  <c r="Z101" i="2"/>
  <c r="Z105" i="2"/>
  <c r="Z95" i="2"/>
  <c r="Z103" i="2"/>
  <c r="Z100" i="2"/>
  <c r="Z104" i="2"/>
  <c r="Z99" i="2"/>
  <c r="Z96" i="2"/>
  <c r="Z94" i="2"/>
  <c r="Z98" i="2"/>
  <c r="Z102" i="2"/>
  <c r="C1" i="2"/>
  <c r="Z16" i="2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O2" i="2"/>
  <c r="Z17" i="2" l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Z64" i="2" s="1"/>
  <c r="Z65" i="2" s="1"/>
  <c r="Z66" i="2" s="1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Z93" i="2" s="1"/>
  <c r="O3" i="2"/>
  <c r="E30" i="1" l="1"/>
  <c r="J1" i="2" l="1"/>
  <c r="F15" i="2"/>
  <c r="B3" i="2"/>
  <c r="R4" i="2" s="1"/>
  <c r="P7" i="2" l="1"/>
  <c r="B7" i="2" s="1"/>
  <c r="E29" i="1" s="1"/>
  <c r="P4" i="2"/>
  <c r="O7" i="2" s="1"/>
  <c r="AA15" i="2"/>
  <c r="AB15" i="2" s="1"/>
  <c r="AB106" i="2" s="1"/>
  <c r="D15" i="2"/>
  <c r="X15" i="2"/>
  <c r="O4" i="2"/>
  <c r="B6" i="2" s="1"/>
  <c r="H15" i="2"/>
  <c r="J15" i="2" s="1"/>
  <c r="AC15" i="2" l="1"/>
  <c r="AC106" i="2" s="1"/>
  <c r="AA16" i="2"/>
  <c r="AD16" i="2" s="1"/>
  <c r="I15" i="2"/>
  <c r="I106" i="2" s="1"/>
  <c r="J106" i="2"/>
  <c r="H16" i="2"/>
  <c r="Y15" i="2"/>
  <c r="AJ15" i="2"/>
  <c r="E15" i="2"/>
  <c r="S15" i="2"/>
  <c r="K16" i="2" l="1"/>
  <c r="N16" i="2"/>
  <c r="L16" i="2"/>
  <c r="AF15" i="2"/>
  <c r="AG15" i="2" s="1"/>
  <c r="AG16" i="2" s="1"/>
  <c r="AE16" i="2"/>
  <c r="O15" i="2"/>
  <c r="V16" i="2" l="1"/>
  <c r="AI16" i="2" s="1"/>
  <c r="B16" i="2"/>
  <c r="D16" i="2" s="1"/>
  <c r="P15" i="2"/>
  <c r="P16" i="2" s="1"/>
  <c r="AH16" i="2" l="1"/>
  <c r="X16" i="2"/>
  <c r="T16" i="2"/>
  <c r="E16" i="2"/>
  <c r="O16" i="2"/>
  <c r="AK16" i="2" l="1"/>
  <c r="AL16" i="2" s="1"/>
  <c r="AF16" i="2"/>
  <c r="Y16" i="2"/>
  <c r="AJ16" i="2"/>
  <c r="D2" i="2"/>
  <c r="H17" i="2"/>
  <c r="B17" i="2"/>
  <c r="F16" i="2"/>
  <c r="V17" i="2" l="1"/>
  <c r="AH17" i="2" s="1"/>
  <c r="L17" i="2"/>
  <c r="M17" i="2" s="1"/>
  <c r="N17" i="2" s="1"/>
  <c r="K17" i="2"/>
  <c r="AA17" i="2"/>
  <c r="AE17" i="2" s="1"/>
  <c r="AI17" i="2" l="1"/>
  <c r="AD17" i="2"/>
  <c r="P17" i="2"/>
  <c r="D17" i="2"/>
  <c r="AG17" i="2" l="1"/>
  <c r="X17" i="2"/>
  <c r="T17" i="2"/>
  <c r="E17" i="2"/>
  <c r="O17" i="2"/>
  <c r="AF17" i="2" l="1"/>
  <c r="V18" i="2" s="1"/>
  <c r="AI18" i="2" s="1"/>
  <c r="AK17" i="2"/>
  <c r="Y17" i="2"/>
  <c r="AJ17" i="2"/>
  <c r="F17" i="2"/>
  <c r="H18" i="2"/>
  <c r="L18" i="2" s="1"/>
  <c r="B18" i="2"/>
  <c r="AL17" i="2" l="1"/>
  <c r="AA18" i="2"/>
  <c r="AH18" i="2"/>
  <c r="M18" i="2"/>
  <c r="N18" i="2" s="1"/>
  <c r="K18" i="2"/>
  <c r="AD18" i="2" l="1"/>
  <c r="AE18" i="2"/>
  <c r="P18" i="2"/>
  <c r="D18" i="2"/>
  <c r="O18" i="2" s="1"/>
  <c r="AG18" i="2" l="1"/>
  <c r="X18" i="2"/>
  <c r="H19" i="2"/>
  <c r="L19" i="2" s="1"/>
  <c r="B19" i="2"/>
  <c r="T18" i="2"/>
  <c r="E18" i="2"/>
  <c r="AF18" i="2" l="1"/>
  <c r="AJ18" i="2"/>
  <c r="Y18" i="2"/>
  <c r="AK18" i="2"/>
  <c r="M19" i="2"/>
  <c r="N19" i="2" s="1"/>
  <c r="F18" i="2"/>
  <c r="K19" i="2"/>
  <c r="P19" i="2" s="1"/>
  <c r="AL18" i="2" l="1"/>
  <c r="AA19" i="2"/>
  <c r="V19" i="2"/>
  <c r="D19" i="2"/>
  <c r="AE19" i="2" l="1"/>
  <c r="AD19" i="2"/>
  <c r="AH19" i="2"/>
  <c r="AI19" i="2"/>
  <c r="T19" i="2"/>
  <c r="E19" i="2"/>
  <c r="F19" i="2" s="1"/>
  <c r="O19" i="2"/>
  <c r="X19" i="2" l="1"/>
  <c r="AK19" i="2" s="1"/>
  <c r="AG19" i="2"/>
  <c r="H20" i="2"/>
  <c r="L20" i="2" s="1"/>
  <c r="B20" i="2"/>
  <c r="AF19" i="2" l="1"/>
  <c r="V20" i="2" s="1"/>
  <c r="Y19" i="2"/>
  <c r="AJ19" i="2"/>
  <c r="AL19" i="2"/>
  <c r="M20" i="2"/>
  <c r="N20" i="2" s="1"/>
  <c r="K20" i="2"/>
  <c r="AA20" i="2" l="1"/>
  <c r="AD20" i="2" s="1"/>
  <c r="AI20" i="2"/>
  <c r="AH20" i="2"/>
  <c r="D20" i="2"/>
  <c r="O20" i="2" s="1"/>
  <c r="P20" i="2"/>
  <c r="AE20" i="2" l="1"/>
  <c r="X20" i="2" s="1"/>
  <c r="AG20" i="2"/>
  <c r="H21" i="2"/>
  <c r="L21" i="2" s="1"/>
  <c r="B21" i="2"/>
  <c r="T20" i="2"/>
  <c r="E20" i="2"/>
  <c r="F20" i="2" s="1"/>
  <c r="Y20" i="2" l="1"/>
  <c r="AK20" i="2"/>
  <c r="AL20" i="2" s="1"/>
  <c r="AJ20" i="2"/>
  <c r="AF20" i="2"/>
  <c r="M21" i="2"/>
  <c r="N21" i="2" s="1"/>
  <c r="K21" i="2"/>
  <c r="V21" i="2" l="1"/>
  <c r="AA21" i="2"/>
  <c r="D21" i="2"/>
  <c r="O21" i="2" s="1"/>
  <c r="P21" i="2"/>
  <c r="AD21" i="2" l="1"/>
  <c r="AE21" i="2"/>
  <c r="AH21" i="2"/>
  <c r="AI21" i="2"/>
  <c r="H22" i="2"/>
  <c r="L22" i="2" s="1"/>
  <c r="B22" i="2"/>
  <c r="E21" i="2"/>
  <c r="F21" i="2" s="1"/>
  <c r="T21" i="2"/>
  <c r="X21" i="2" l="1"/>
  <c r="AJ21" i="2" s="1"/>
  <c r="AG21" i="2"/>
  <c r="M22" i="2"/>
  <c r="N22" i="2" s="1"/>
  <c r="K22" i="2"/>
  <c r="Y21" i="2" l="1"/>
  <c r="AF21" i="2"/>
  <c r="AA22" i="2" s="1"/>
  <c r="AK21" i="2"/>
  <c r="AL21" i="2" s="1"/>
  <c r="D22" i="2"/>
  <c r="E22" i="2" s="1"/>
  <c r="F22" i="2" s="1"/>
  <c r="P22" i="2"/>
  <c r="V22" i="2" l="1"/>
  <c r="AH22" i="2" s="1"/>
  <c r="AE22" i="2"/>
  <c r="AD22" i="2"/>
  <c r="O22" i="2"/>
  <c r="H23" i="2" s="1"/>
  <c r="L23" i="2" s="1"/>
  <c r="T22" i="2"/>
  <c r="AI22" i="2" l="1"/>
  <c r="AG22" i="2"/>
  <c r="X22" i="2"/>
  <c r="M23" i="2"/>
  <c r="N23" i="2" s="1"/>
  <c r="B23" i="2"/>
  <c r="K23" i="2"/>
  <c r="AF22" i="2" l="1"/>
  <c r="Y22" i="2"/>
  <c r="AJ22" i="2"/>
  <c r="AK22" i="2"/>
  <c r="AL22" i="2" s="1"/>
  <c r="D23" i="2"/>
  <c r="E23" i="2" s="1"/>
  <c r="F23" i="2" s="1"/>
  <c r="P23" i="2"/>
  <c r="V23" i="2" l="1"/>
  <c r="AA23" i="2"/>
  <c r="T23" i="2"/>
  <c r="O23" i="2"/>
  <c r="H24" i="2" s="1"/>
  <c r="L24" i="2" s="1"/>
  <c r="AE23" i="2" l="1"/>
  <c r="AD23" i="2"/>
  <c r="AG23" i="2" s="1"/>
  <c r="AH23" i="2"/>
  <c r="AI23" i="2"/>
  <c r="M24" i="2"/>
  <c r="N24" i="2" s="1"/>
  <c r="B24" i="2"/>
  <c r="K24" i="2"/>
  <c r="X23" i="2" l="1"/>
  <c r="D24" i="2"/>
  <c r="O24" i="2" s="1"/>
  <c r="H25" i="2" s="1"/>
  <c r="L25" i="2" s="1"/>
  <c r="P24" i="2"/>
  <c r="AF23" i="2" l="1"/>
  <c r="AJ23" i="2"/>
  <c r="AK23" i="2"/>
  <c r="AL23" i="2" s="1"/>
  <c r="Y23" i="2"/>
  <c r="M25" i="2"/>
  <c r="N25" i="2" s="1"/>
  <c r="B25" i="2"/>
  <c r="E24" i="2"/>
  <c r="F24" i="2" s="1"/>
  <c r="T24" i="2"/>
  <c r="K25" i="2"/>
  <c r="P25" i="2" s="1"/>
  <c r="V24" i="2" l="1"/>
  <c r="AA24" i="2"/>
  <c r="D25" i="2"/>
  <c r="AE24" i="2" l="1"/>
  <c r="AD24" i="2"/>
  <c r="AI24" i="2"/>
  <c r="AH24" i="2"/>
  <c r="T25" i="2"/>
  <c r="E25" i="2"/>
  <c r="F25" i="2" s="1"/>
  <c r="O25" i="2"/>
  <c r="X24" i="2" l="1"/>
  <c r="AK24" i="2" s="1"/>
  <c r="AL24" i="2" s="1"/>
  <c r="AG24" i="2"/>
  <c r="B26" i="2"/>
  <c r="H26" i="2"/>
  <c r="L26" i="2" s="1"/>
  <c r="AF24" i="2" l="1"/>
  <c r="V25" i="2" s="1"/>
  <c r="AJ24" i="2"/>
  <c r="Y24" i="2"/>
  <c r="M26" i="2"/>
  <c r="N26" i="2" s="1"/>
  <c r="K26" i="2"/>
  <c r="P26" i="2" s="1"/>
  <c r="AA25" i="2" l="1"/>
  <c r="AE25" i="2" s="1"/>
  <c r="AH25" i="2"/>
  <c r="AI25" i="2"/>
  <c r="D26" i="2"/>
  <c r="O26" i="2" s="1"/>
  <c r="B27" i="2" s="1"/>
  <c r="AD25" i="2" l="1"/>
  <c r="AG25" i="2" s="1"/>
  <c r="E26" i="2"/>
  <c r="F26" i="2" s="1"/>
  <c r="T26" i="2"/>
  <c r="H27" i="2"/>
  <c r="L27" i="2" s="1"/>
  <c r="X25" i="2" l="1"/>
  <c r="Y25" i="2" s="1"/>
  <c r="M27" i="2"/>
  <c r="K27" i="2"/>
  <c r="P27" i="2" s="1"/>
  <c r="AF25" i="2" l="1"/>
  <c r="AA26" i="2" s="1"/>
  <c r="AK25" i="2"/>
  <c r="AL25" i="2" s="1"/>
  <c r="AJ25" i="2"/>
  <c r="N27" i="2"/>
  <c r="D27" i="2" s="1"/>
  <c r="V26" i="2" l="1"/>
  <c r="AI26" i="2" s="1"/>
  <c r="AE26" i="2"/>
  <c r="AD26" i="2"/>
  <c r="E27" i="2"/>
  <c r="F27" i="2" s="1"/>
  <c r="T27" i="2"/>
  <c r="O27" i="2"/>
  <c r="H28" i="2" s="1"/>
  <c r="L28" i="2" s="1"/>
  <c r="AH26" i="2" l="1"/>
  <c r="X26" i="2"/>
  <c r="Y26" i="2" s="1"/>
  <c r="AG26" i="2"/>
  <c r="K28" i="2"/>
  <c r="P28" i="2" s="1"/>
  <c r="M28" i="2"/>
  <c r="N28" i="2" s="1"/>
  <c r="B28" i="2"/>
  <c r="AF26" i="2" l="1"/>
  <c r="AA27" i="2" s="1"/>
  <c r="AJ26" i="2"/>
  <c r="AK26" i="2"/>
  <c r="AL26" i="2" s="1"/>
  <c r="D28" i="2"/>
  <c r="T28" i="2" s="1"/>
  <c r="V27" i="2" l="1"/>
  <c r="AI27" i="2" s="1"/>
  <c r="E28" i="2"/>
  <c r="F28" i="2" s="1"/>
  <c r="O28" i="2"/>
  <c r="H29" i="2" s="1"/>
  <c r="L29" i="2" s="1"/>
  <c r="M29" i="2" s="1"/>
  <c r="N29" i="2" s="1"/>
  <c r="AD27" i="2"/>
  <c r="AG27" i="2" s="1"/>
  <c r="AE27" i="2"/>
  <c r="B29" i="2" l="1"/>
  <c r="K29" i="2"/>
  <c r="P29" i="2" s="1"/>
  <c r="AH27" i="2"/>
  <c r="X27" i="2"/>
  <c r="AK27" i="2" s="1"/>
  <c r="AL27" i="2" s="1"/>
  <c r="D29" i="2" l="1"/>
  <c r="E29" i="2" s="1"/>
  <c r="F29" i="2" s="1"/>
  <c r="AF27" i="2"/>
  <c r="AA28" i="2" s="1"/>
  <c r="Y27" i="2"/>
  <c r="AJ27" i="2"/>
  <c r="T29" i="2" l="1"/>
  <c r="O29" i="2"/>
  <c r="B30" i="2" s="1"/>
  <c r="V28" i="2"/>
  <c r="AI28" i="2" s="1"/>
  <c r="AD28" i="2"/>
  <c r="AE28" i="2"/>
  <c r="H30" i="2" l="1"/>
  <c r="L30" i="2" s="1"/>
  <c r="M30" i="2" s="1"/>
  <c r="N30" i="2" s="1"/>
  <c r="AH28" i="2"/>
  <c r="K30" i="2"/>
  <c r="AG28" i="2"/>
  <c r="X28" i="2"/>
  <c r="D30" i="2" l="1"/>
  <c r="T30" i="2" s="1"/>
  <c r="P30" i="2"/>
  <c r="AF28" i="2"/>
  <c r="Y28" i="2"/>
  <c r="AK28" i="2"/>
  <c r="AL28" i="2" s="1"/>
  <c r="AJ28" i="2"/>
  <c r="O30" i="2"/>
  <c r="B31" i="2" s="1"/>
  <c r="E30" i="2"/>
  <c r="F30" i="2" s="1"/>
  <c r="AA29" i="2" l="1"/>
  <c r="V29" i="2"/>
  <c r="H31" i="2"/>
  <c r="L31" i="2" s="1"/>
  <c r="M31" i="2" s="1"/>
  <c r="N31" i="2" s="1"/>
  <c r="AI29" i="2" l="1"/>
  <c r="AH29" i="2"/>
  <c r="AD29" i="2"/>
  <c r="AE29" i="2"/>
  <c r="K31" i="2"/>
  <c r="P31" i="2" s="1"/>
  <c r="X29" i="2" l="1"/>
  <c r="AK29" i="2" s="1"/>
  <c r="AL29" i="2" s="1"/>
  <c r="AG29" i="2"/>
  <c r="D31" i="2"/>
  <c r="T31" i="2" s="1"/>
  <c r="AF29" i="2" l="1"/>
  <c r="V30" i="2" s="1"/>
  <c r="AJ29" i="2"/>
  <c r="Y29" i="2"/>
  <c r="E31" i="2"/>
  <c r="F31" i="2" s="1"/>
  <c r="O31" i="2"/>
  <c r="B32" i="2" s="1"/>
  <c r="AA30" i="2" l="1"/>
  <c r="AD30" i="2" s="1"/>
  <c r="AG30" i="2" s="1"/>
  <c r="AH30" i="2"/>
  <c r="AI30" i="2"/>
  <c r="H32" i="2"/>
  <c r="AE30" i="2" l="1"/>
  <c r="X30" i="2" s="1"/>
  <c r="AJ30" i="2" s="1"/>
  <c r="L32" i="2"/>
  <c r="M32" i="2" s="1"/>
  <c r="N32" i="2" s="1"/>
  <c r="K32" i="2"/>
  <c r="AK30" i="2" l="1"/>
  <c r="AL30" i="2" s="1"/>
  <c r="Y30" i="2"/>
  <c r="AF30" i="2"/>
  <c r="AA31" i="2" s="1"/>
  <c r="P32" i="2"/>
  <c r="D32" i="2"/>
  <c r="V31" i="2" l="1"/>
  <c r="AI31" i="2" s="1"/>
  <c r="AE31" i="2"/>
  <c r="AD31" i="2"/>
  <c r="E32" i="2"/>
  <c r="F32" i="2" s="1"/>
  <c r="T32" i="2"/>
  <c r="O32" i="2"/>
  <c r="AH31" i="2" l="1"/>
  <c r="X31" i="2"/>
  <c r="AK31" i="2" s="1"/>
  <c r="AL31" i="2" s="1"/>
  <c r="AG31" i="2"/>
  <c r="H33" i="2"/>
  <c r="B33" i="2"/>
  <c r="AF31" i="2" l="1"/>
  <c r="AA32" i="2" s="1"/>
  <c r="Y31" i="2"/>
  <c r="AJ31" i="2"/>
  <c r="L33" i="2"/>
  <c r="M33" i="2" s="1"/>
  <c r="N33" i="2" s="1"/>
  <c r="K33" i="2"/>
  <c r="V32" i="2" l="1"/>
  <c r="AI32" i="2" s="1"/>
  <c r="AH32" i="2"/>
  <c r="AD32" i="2"/>
  <c r="AE32" i="2"/>
  <c r="D33" i="2"/>
  <c r="P33" i="2"/>
  <c r="AG32" i="2" l="1"/>
  <c r="X32" i="2"/>
  <c r="AF32" i="2" s="1"/>
  <c r="T33" i="2"/>
  <c r="E33" i="2"/>
  <c r="F33" i="2" s="1"/>
  <c r="O33" i="2"/>
  <c r="AA33" i="2" l="1"/>
  <c r="V33" i="2"/>
  <c r="AI33" i="2" s="1"/>
  <c r="AK32" i="2"/>
  <c r="AL32" i="2" s="1"/>
  <c r="AJ32" i="2"/>
  <c r="Y32" i="2"/>
  <c r="H34" i="2"/>
  <c r="B34" i="2"/>
  <c r="AH33" i="2" l="1"/>
  <c r="AE33" i="2"/>
  <c r="AD33" i="2"/>
  <c r="L34" i="2"/>
  <c r="M34" i="2" s="1"/>
  <c r="N34" i="2" s="1"/>
  <c r="K34" i="2"/>
  <c r="AG33" i="2" l="1"/>
  <c r="X33" i="2"/>
  <c r="P34" i="2"/>
  <c r="D34" i="2"/>
  <c r="AF33" i="2" l="1"/>
  <c r="Y33" i="2"/>
  <c r="AJ33" i="2"/>
  <c r="AK33" i="2"/>
  <c r="AL33" i="2" s="1"/>
  <c r="O34" i="2"/>
  <c r="T34" i="2"/>
  <c r="E34" i="2"/>
  <c r="F34" i="2" s="1"/>
  <c r="V34" i="2" l="1"/>
  <c r="AA34" i="2"/>
  <c r="B35" i="2"/>
  <c r="H35" i="2"/>
  <c r="AE34" i="2" l="1"/>
  <c r="AD34" i="2"/>
  <c r="AH34" i="2"/>
  <c r="AI34" i="2"/>
  <c r="L35" i="2"/>
  <c r="M35" i="2" s="1"/>
  <c r="N35" i="2" s="1"/>
  <c r="K35" i="2"/>
  <c r="X34" i="2" l="1"/>
  <c r="AG34" i="2"/>
  <c r="D35" i="2"/>
  <c r="E35" i="2" s="1"/>
  <c r="F35" i="2" s="1"/>
  <c r="P35" i="2"/>
  <c r="AJ34" i="2" l="1"/>
  <c r="AK34" i="2"/>
  <c r="AL34" i="2" s="1"/>
  <c r="Y34" i="2"/>
  <c r="AF34" i="2"/>
  <c r="O35" i="2"/>
  <c r="H36" i="2" s="1"/>
  <c r="T35" i="2"/>
  <c r="B36" i="2" l="1"/>
  <c r="AA35" i="2"/>
  <c r="V35" i="2"/>
  <c r="L36" i="2"/>
  <c r="M36" i="2" s="1"/>
  <c r="N36" i="2" s="1"/>
  <c r="K36" i="2"/>
  <c r="AI35" i="2" l="1"/>
  <c r="AH35" i="2"/>
  <c r="AE35" i="2"/>
  <c r="AD35" i="2"/>
  <c r="P36" i="2"/>
  <c r="D36" i="2"/>
  <c r="X35" i="2" l="1"/>
  <c r="AJ35" i="2" s="1"/>
  <c r="AG35" i="2"/>
  <c r="T36" i="2"/>
  <c r="O36" i="2"/>
  <c r="E36" i="2"/>
  <c r="F36" i="2" s="1"/>
  <c r="AF35" i="2" l="1"/>
  <c r="AA36" i="2" s="1"/>
  <c r="Y35" i="2"/>
  <c r="AK35" i="2"/>
  <c r="AL35" i="2" s="1"/>
  <c r="B37" i="2"/>
  <c r="H37" i="2"/>
  <c r="V36" i="2" l="1"/>
  <c r="AI36" i="2" s="1"/>
  <c r="AD36" i="2"/>
  <c r="AE36" i="2"/>
  <c r="L37" i="2"/>
  <c r="M37" i="2" s="1"/>
  <c r="N37" i="2" s="1"/>
  <c r="K37" i="2"/>
  <c r="AH36" i="2" l="1"/>
  <c r="X36" i="2"/>
  <c r="AJ36" i="2" s="1"/>
  <c r="AG36" i="2"/>
  <c r="P37" i="2"/>
  <c r="D37" i="2"/>
  <c r="AF36" i="2" l="1"/>
  <c r="AA37" i="2" s="1"/>
  <c r="AK36" i="2"/>
  <c r="AL36" i="2" s="1"/>
  <c r="Y36" i="2"/>
  <c r="E37" i="2"/>
  <c r="F37" i="2" s="1"/>
  <c r="O37" i="2"/>
  <c r="T37" i="2"/>
  <c r="V37" i="2" l="1"/>
  <c r="AI37" i="2" s="1"/>
  <c r="AE37" i="2"/>
  <c r="AD37" i="2"/>
  <c r="AG37" i="2" s="1"/>
  <c r="B38" i="2"/>
  <c r="H38" i="2"/>
  <c r="AH37" i="2" l="1"/>
  <c r="X37" i="2"/>
  <c r="L38" i="2"/>
  <c r="M38" i="2" s="1"/>
  <c r="N38" i="2" s="1"/>
  <c r="K38" i="2"/>
  <c r="AF37" i="2" l="1"/>
  <c r="AK37" i="2"/>
  <c r="AL37" i="2" s="1"/>
  <c r="AJ37" i="2"/>
  <c r="Y37" i="2"/>
  <c r="D38" i="2"/>
  <c r="P38" i="2"/>
  <c r="V38" i="2" l="1"/>
  <c r="AA38" i="2"/>
  <c r="E38" i="2"/>
  <c r="F38" i="2" s="1"/>
  <c r="T38" i="2"/>
  <c r="O38" i="2"/>
  <c r="AD38" i="2" l="1"/>
  <c r="AG38" i="2" s="1"/>
  <c r="AE38" i="2"/>
  <c r="AI38" i="2"/>
  <c r="AH38" i="2"/>
  <c r="H39" i="2"/>
  <c r="B39" i="2"/>
  <c r="X38" i="2" l="1"/>
  <c r="AK38" i="2" s="1"/>
  <c r="AL38" i="2" s="1"/>
  <c r="L39" i="2"/>
  <c r="M39" i="2" s="1"/>
  <c r="N39" i="2" s="1"/>
  <c r="K39" i="2"/>
  <c r="P39" i="2" s="1"/>
  <c r="AF38" i="2" l="1"/>
  <c r="AA39" i="2" s="1"/>
  <c r="Y38" i="2"/>
  <c r="AJ38" i="2"/>
  <c r="D39" i="2"/>
  <c r="O39" i="2" s="1"/>
  <c r="V39" i="2" l="1"/>
  <c r="AH39" i="2" s="1"/>
  <c r="AE39" i="2"/>
  <c r="AD39" i="2"/>
  <c r="AG39" i="2" s="1"/>
  <c r="E39" i="2"/>
  <c r="F39" i="2" s="1"/>
  <c r="T39" i="2"/>
  <c r="H40" i="2"/>
  <c r="B40" i="2"/>
  <c r="AI39" i="2" l="1"/>
  <c r="X39" i="2"/>
  <c r="K40" i="2"/>
  <c r="P40" i="2" s="1"/>
  <c r="N40" i="2"/>
  <c r="L40" i="2"/>
  <c r="M40" i="2" s="1"/>
  <c r="D40" i="2" l="1"/>
  <c r="O40" i="2" s="1"/>
  <c r="AK39" i="2"/>
  <c r="AL39" i="2" s="1"/>
  <c r="AJ39" i="2"/>
  <c r="Y39" i="2"/>
  <c r="AF39" i="2"/>
  <c r="E40" i="2" l="1"/>
  <c r="F40" i="2" s="1"/>
  <c r="T40" i="2"/>
  <c r="AA40" i="2"/>
  <c r="V40" i="2"/>
  <c r="B41" i="2"/>
  <c r="H41" i="2"/>
  <c r="AH40" i="2" l="1"/>
  <c r="AI40" i="2"/>
  <c r="AE40" i="2"/>
  <c r="AD40" i="2"/>
  <c r="AG40" i="2" s="1"/>
  <c r="L41" i="2"/>
  <c r="M41" i="2" s="1"/>
  <c r="N41" i="2"/>
  <c r="K41" i="2"/>
  <c r="X40" i="2" l="1"/>
  <c r="D41" i="2"/>
  <c r="T41" i="2" s="1"/>
  <c r="P41" i="2"/>
  <c r="Y40" i="2" l="1"/>
  <c r="AJ40" i="2"/>
  <c r="AK40" i="2"/>
  <c r="AL40" i="2" s="1"/>
  <c r="AF40" i="2"/>
  <c r="O41" i="2"/>
  <c r="B42" i="2" s="1"/>
  <c r="E41" i="2"/>
  <c r="F41" i="2" s="1"/>
  <c r="H42" i="2" l="1"/>
  <c r="L42" i="2" s="1"/>
  <c r="M42" i="2" s="1"/>
  <c r="V41" i="2"/>
  <c r="AA41" i="2"/>
  <c r="K42" i="2"/>
  <c r="P42" i="2" s="1"/>
  <c r="N42" i="2" l="1"/>
  <c r="AE41" i="2"/>
  <c r="AD41" i="2"/>
  <c r="AG41" i="2" s="1"/>
  <c r="AH41" i="2"/>
  <c r="AI41" i="2"/>
  <c r="D42" i="2"/>
  <c r="X41" i="2" l="1"/>
  <c r="AK41" i="2" s="1"/>
  <c r="AL41" i="2" s="1"/>
  <c r="E42" i="2"/>
  <c r="F42" i="2" s="1"/>
  <c r="T42" i="2"/>
  <c r="O42" i="2"/>
  <c r="AF41" i="2" l="1"/>
  <c r="AA42" i="2" s="1"/>
  <c r="AJ41" i="2"/>
  <c r="Y41" i="2"/>
  <c r="H43" i="2"/>
  <c r="B43" i="2"/>
  <c r="V42" i="2" l="1"/>
  <c r="AI42" i="2" s="1"/>
  <c r="AE42" i="2"/>
  <c r="AD42" i="2"/>
  <c r="AG42" i="2" s="1"/>
  <c r="AH42" i="2"/>
  <c r="L43" i="2"/>
  <c r="M43" i="2" s="1"/>
  <c r="K43" i="2"/>
  <c r="P43" i="2" s="1"/>
  <c r="N43" i="2"/>
  <c r="X42" i="2" l="1"/>
  <c r="D43" i="2"/>
  <c r="O43" i="2" s="1"/>
  <c r="H44" i="2" s="1"/>
  <c r="AF42" i="2" l="1"/>
  <c r="AK42" i="2"/>
  <c r="AL42" i="2" s="1"/>
  <c r="Y42" i="2"/>
  <c r="AJ42" i="2"/>
  <c r="T43" i="2"/>
  <c r="E43" i="2"/>
  <c r="F43" i="2" s="1"/>
  <c r="B44" i="2"/>
  <c r="L44" i="2"/>
  <c r="M44" i="2" s="1"/>
  <c r="K44" i="2"/>
  <c r="N44" i="2"/>
  <c r="AA43" i="2" l="1"/>
  <c r="V43" i="2"/>
  <c r="P44" i="2"/>
  <c r="D44" i="2"/>
  <c r="AI43" i="2" l="1"/>
  <c r="AH43" i="2"/>
  <c r="AD43" i="2"/>
  <c r="AG43" i="2" s="1"/>
  <c r="AE43" i="2"/>
  <c r="O44" i="2"/>
  <c r="T44" i="2"/>
  <c r="E44" i="2"/>
  <c r="F44" i="2" s="1"/>
  <c r="X43" i="2" l="1"/>
  <c r="AJ43" i="2" s="1"/>
  <c r="H45" i="2"/>
  <c r="B45" i="2"/>
  <c r="Y43" i="2" l="1"/>
  <c r="AK43" i="2"/>
  <c r="AL43" i="2" s="1"/>
  <c r="AF43" i="2"/>
  <c r="AA44" i="2" s="1"/>
  <c r="L45" i="2"/>
  <c r="M45" i="2" s="1"/>
  <c r="N45" i="2"/>
  <c r="K45" i="2"/>
  <c r="V44" i="2" l="1"/>
  <c r="AI44" i="2" s="1"/>
  <c r="AE44" i="2"/>
  <c r="AD44" i="2"/>
  <c r="AG44" i="2" s="1"/>
  <c r="D45" i="2"/>
  <c r="T45" i="2" s="1"/>
  <c r="P45" i="2"/>
  <c r="AH44" i="2" l="1"/>
  <c r="X44" i="2"/>
  <c r="AF44" i="2" s="1"/>
  <c r="O45" i="2"/>
  <c r="B46" i="2" s="1"/>
  <c r="E45" i="2"/>
  <c r="F45" i="2" s="1"/>
  <c r="H46" i="2" l="1"/>
  <c r="L46" i="2" s="1"/>
  <c r="M46" i="2" s="1"/>
  <c r="V45" i="2"/>
  <c r="AA45" i="2"/>
  <c r="Y44" i="2"/>
  <c r="AJ44" i="2"/>
  <c r="AK44" i="2"/>
  <c r="AL44" i="2" s="1"/>
  <c r="K46" i="2" l="1"/>
  <c r="P46" i="2" s="1"/>
  <c r="N46" i="2"/>
  <c r="D46" i="2" s="1"/>
  <c r="AE45" i="2"/>
  <c r="AD45" i="2"/>
  <c r="AG45" i="2" s="1"/>
  <c r="AI45" i="2"/>
  <c r="AH45" i="2"/>
  <c r="X45" i="2" l="1"/>
  <c r="AJ45" i="2" s="1"/>
  <c r="E46" i="2"/>
  <c r="F46" i="2" s="1"/>
  <c r="T46" i="2"/>
  <c r="O46" i="2"/>
  <c r="AF45" i="2" l="1"/>
  <c r="V46" i="2" s="1"/>
  <c r="Y45" i="2"/>
  <c r="AK45" i="2"/>
  <c r="AL45" i="2" s="1"/>
  <c r="H47" i="2"/>
  <c r="B47" i="2"/>
  <c r="AA46" i="2" l="1"/>
  <c r="AE46" i="2" s="1"/>
  <c r="AD46" i="2"/>
  <c r="AG46" i="2" s="1"/>
  <c r="AH46" i="2"/>
  <c r="AI46" i="2"/>
  <c r="L47" i="2"/>
  <c r="M47" i="2" s="1"/>
  <c r="K47" i="2"/>
  <c r="N47" i="2"/>
  <c r="X46" i="2" l="1"/>
  <c r="AF46" i="2" s="1"/>
  <c r="V47" i="2" s="1"/>
  <c r="P47" i="2"/>
  <c r="D47" i="2"/>
  <c r="AJ46" i="2" l="1"/>
  <c r="Y46" i="2"/>
  <c r="AK46" i="2"/>
  <c r="AL46" i="2" s="1"/>
  <c r="AH47" i="2"/>
  <c r="AI47" i="2"/>
  <c r="AA47" i="2"/>
  <c r="AD47" i="2" s="1"/>
  <c r="AG47" i="2" s="1"/>
  <c r="O47" i="2"/>
  <c r="E47" i="2"/>
  <c r="F47" i="2" s="1"/>
  <c r="T47" i="2"/>
  <c r="AE47" i="2" l="1"/>
  <c r="X47" i="2" s="1"/>
  <c r="AF47" i="2" s="1"/>
  <c r="B48" i="2"/>
  <c r="H48" i="2"/>
  <c r="AK47" i="2" l="1"/>
  <c r="AL47" i="2" s="1"/>
  <c r="AJ47" i="2"/>
  <c r="Y47" i="2"/>
  <c r="V48" i="2"/>
  <c r="AA48" i="2"/>
  <c r="L48" i="2"/>
  <c r="M48" i="2" s="1"/>
  <c r="N48" i="2"/>
  <c r="K48" i="2"/>
  <c r="P48" i="2" s="1"/>
  <c r="AE48" i="2" l="1"/>
  <c r="AD48" i="2"/>
  <c r="AI48" i="2"/>
  <c r="AH48" i="2"/>
  <c r="D48" i="2"/>
  <c r="X48" i="2" l="1"/>
  <c r="Y48" i="2" s="1"/>
  <c r="AG48" i="2"/>
  <c r="T48" i="2"/>
  <c r="E48" i="2"/>
  <c r="F48" i="2" s="1"/>
  <c r="O48" i="2"/>
  <c r="AF48" i="2" l="1"/>
  <c r="AA49" i="2" s="1"/>
  <c r="AJ48" i="2"/>
  <c r="AK48" i="2"/>
  <c r="AL48" i="2" s="1"/>
  <c r="V49" i="2"/>
  <c r="H49" i="2"/>
  <c r="B49" i="2"/>
  <c r="AI49" i="2" l="1"/>
  <c r="AH49" i="2"/>
  <c r="AE49" i="2"/>
  <c r="AD49" i="2"/>
  <c r="L49" i="2"/>
  <c r="M49" i="2" s="1"/>
  <c r="N49" i="2"/>
  <c r="K49" i="2"/>
  <c r="P49" i="2" s="1"/>
  <c r="AG49" i="2" l="1"/>
  <c r="X49" i="2"/>
  <c r="D49" i="2"/>
  <c r="O49" i="2" s="1"/>
  <c r="AK49" i="2" l="1"/>
  <c r="AL49" i="2" s="1"/>
  <c r="Y49" i="2"/>
  <c r="AJ49" i="2"/>
  <c r="AF49" i="2"/>
  <c r="T49" i="2"/>
  <c r="E49" i="2"/>
  <c r="F49" i="2" s="1"/>
  <c r="B50" i="2"/>
  <c r="H50" i="2"/>
  <c r="V50" i="2" l="1"/>
  <c r="AA50" i="2"/>
  <c r="L50" i="2"/>
  <c r="M50" i="2" s="1"/>
  <c r="K50" i="2"/>
  <c r="P50" i="2" s="1"/>
  <c r="N50" i="2"/>
  <c r="AE50" i="2" l="1"/>
  <c r="AD50" i="2"/>
  <c r="AI50" i="2"/>
  <c r="AH50" i="2"/>
  <c r="D50" i="2"/>
  <c r="O50" i="2" s="1"/>
  <c r="X50" i="2" l="1"/>
  <c r="AF50" i="2" s="1"/>
  <c r="AG50" i="2"/>
  <c r="E50" i="2"/>
  <c r="F50" i="2" s="1"/>
  <c r="T50" i="2"/>
  <c r="B51" i="2"/>
  <c r="H51" i="2"/>
  <c r="AJ50" i="2" l="1"/>
  <c r="Y50" i="2"/>
  <c r="AK50" i="2"/>
  <c r="AL50" i="2" s="1"/>
  <c r="V51" i="2"/>
  <c r="AA51" i="2"/>
  <c r="L51" i="2"/>
  <c r="M51" i="2" s="1"/>
  <c r="K51" i="2"/>
  <c r="P51" i="2" s="1"/>
  <c r="N51" i="2"/>
  <c r="AD51" i="2" l="1"/>
  <c r="AG51" i="2" s="1"/>
  <c r="AE51" i="2"/>
  <c r="AH51" i="2"/>
  <c r="AI51" i="2"/>
  <c r="D51" i="2"/>
  <c r="X51" i="2" l="1"/>
  <c r="AF51" i="2" l="1"/>
  <c r="AK51" i="2"/>
  <c r="AL51" i="2" s="1"/>
  <c r="Y51" i="2"/>
  <c r="Z110" i="2" s="1"/>
  <c r="AJ51" i="2"/>
  <c r="AA52" i="2" l="1"/>
  <c r="V52" i="2"/>
  <c r="AI52" i="2" l="1"/>
  <c r="AH52" i="2"/>
  <c r="AD52" i="2"/>
  <c r="AG52" i="2" s="1"/>
  <c r="AE52" i="2"/>
  <c r="X52" i="2" l="1"/>
  <c r="AJ52" i="2" s="1"/>
  <c r="AF52" i="2" l="1"/>
  <c r="AA53" i="2" s="1"/>
  <c r="Y52" i="2"/>
  <c r="AK52" i="2"/>
  <c r="AL52" i="2" s="1"/>
  <c r="V53" i="2" l="1"/>
  <c r="AI53" i="2" s="1"/>
  <c r="AD53" i="2"/>
  <c r="AG53" i="2" s="1"/>
  <c r="AE53" i="2"/>
  <c r="AH53" i="2" l="1"/>
  <c r="X53" i="2"/>
  <c r="Y53" i="2" s="1"/>
  <c r="AF53" i="2" l="1"/>
  <c r="V54" i="2" s="1"/>
  <c r="AJ53" i="2"/>
  <c r="AK53" i="2"/>
  <c r="AL53" i="2" s="1"/>
  <c r="AA54" i="2" l="1"/>
  <c r="AE54" i="2" s="1"/>
  <c r="AI54" i="2"/>
  <c r="AH54" i="2"/>
  <c r="AD54" i="2" l="1"/>
  <c r="AG54" i="2" s="1"/>
  <c r="X54" i="2" l="1"/>
  <c r="AJ54" i="2" s="1"/>
  <c r="AF54" i="2" l="1"/>
  <c r="AA55" i="2" s="1"/>
  <c r="AE55" i="2" s="1"/>
  <c r="AK54" i="2"/>
  <c r="AL54" i="2" s="1"/>
  <c r="Y54" i="2"/>
  <c r="AD55" i="2" l="1"/>
  <c r="X55" i="2" s="1"/>
  <c r="Y55" i="2" s="1"/>
  <c r="V55" i="2"/>
  <c r="AG55" i="2" l="1"/>
  <c r="AI55" i="2"/>
  <c r="AH55" i="2"/>
  <c r="AF55" i="2"/>
  <c r="AA56" i="2" s="1"/>
  <c r="AK55" i="2"/>
  <c r="AL55" i="2" s="1"/>
  <c r="AJ55" i="2" l="1"/>
  <c r="V56" i="2"/>
  <c r="AI56" i="2" s="1"/>
  <c r="AE56" i="2"/>
  <c r="AD56" i="2"/>
  <c r="AH56" i="2" l="1"/>
  <c r="X56" i="2"/>
  <c r="AK56" i="2" s="1"/>
  <c r="AL56" i="2" s="1"/>
  <c r="AG56" i="2"/>
  <c r="AJ56" i="2" l="1"/>
  <c r="AF56" i="2"/>
  <c r="V57" i="2" s="1"/>
  <c r="Y56" i="2"/>
  <c r="AA57" i="2" l="1"/>
  <c r="AD57" i="2" s="1"/>
  <c r="AI57" i="2"/>
  <c r="AH57" i="2"/>
  <c r="AE57" i="2"/>
  <c r="X57" i="2" l="1"/>
  <c r="AF57" i="2" s="1"/>
  <c r="AG57" i="2"/>
  <c r="V58" i="2" l="1"/>
  <c r="AA58" i="2"/>
  <c r="Y57" i="2"/>
  <c r="AJ57" i="2"/>
  <c r="AK57" i="2"/>
  <c r="AL57" i="2" s="1"/>
  <c r="AD58" i="2" l="1"/>
  <c r="AE58" i="2"/>
  <c r="AI58" i="2"/>
  <c r="AH58" i="2"/>
  <c r="AG58" i="2" l="1"/>
  <c r="X58" i="2"/>
  <c r="Y58" i="2" l="1"/>
  <c r="AK58" i="2"/>
  <c r="AL58" i="2" s="1"/>
  <c r="AF58" i="2"/>
  <c r="AJ58" i="2"/>
  <c r="V59" i="2" l="1"/>
  <c r="AA59" i="2"/>
  <c r="AE59" i="2" l="1"/>
  <c r="AD59" i="2"/>
  <c r="AH59" i="2"/>
  <c r="AI59" i="2"/>
  <c r="AG59" i="2" l="1"/>
  <c r="X59" i="2"/>
  <c r="Y59" i="2" l="1"/>
  <c r="AJ59" i="2"/>
  <c r="AK59" i="2"/>
  <c r="AL59" i="2" s="1"/>
  <c r="AF59" i="2"/>
  <c r="V60" i="2" l="1"/>
  <c r="AA60" i="2"/>
  <c r="AD60" i="2" l="1"/>
  <c r="AG60" i="2" s="1"/>
  <c r="AE60" i="2"/>
  <c r="AH60" i="2"/>
  <c r="AI60" i="2"/>
  <c r="X60" i="2" l="1"/>
  <c r="AK60" i="2" l="1"/>
  <c r="AL60" i="2" s="1"/>
  <c r="AJ60" i="2"/>
  <c r="Y60" i="2"/>
  <c r="AF60" i="2"/>
  <c r="AA61" i="2" l="1"/>
  <c r="V61" i="2"/>
  <c r="AI61" i="2" l="1"/>
  <c r="AH61" i="2"/>
  <c r="AE61" i="2"/>
  <c r="AD61" i="2"/>
  <c r="X61" i="2" l="1"/>
  <c r="Y61" i="2" s="1"/>
  <c r="AG61" i="2"/>
  <c r="AF61" i="2" l="1"/>
  <c r="V62" i="2" s="1"/>
  <c r="AK61" i="2"/>
  <c r="AL61" i="2" s="1"/>
  <c r="AJ61" i="2"/>
  <c r="AA62" i="2"/>
  <c r="AD62" i="2" l="1"/>
  <c r="AG62" i="2" s="1"/>
  <c r="AE62" i="2"/>
  <c r="AH62" i="2"/>
  <c r="AI62" i="2"/>
  <c r="X62" i="2" l="1"/>
  <c r="AJ62" i="2" l="1"/>
  <c r="AK62" i="2"/>
  <c r="AL62" i="2" s="1"/>
  <c r="Y62" i="2"/>
  <c r="AF62" i="2"/>
  <c r="AA63" i="2" l="1"/>
  <c r="V63" i="2"/>
  <c r="AI63" i="2" l="1"/>
  <c r="AH63" i="2"/>
  <c r="AE63" i="2"/>
  <c r="AD63" i="2"/>
  <c r="X63" i="2" l="1"/>
  <c r="AF63" i="2" s="1"/>
  <c r="AG63" i="2"/>
  <c r="AJ63" i="2" l="1"/>
  <c r="Y63" i="2"/>
  <c r="AK63" i="2"/>
  <c r="AL63" i="2" s="1"/>
  <c r="V64" i="2"/>
  <c r="AA64" i="2"/>
  <c r="AD64" i="2" l="1"/>
  <c r="AG64" i="2" s="1"/>
  <c r="AE64" i="2"/>
  <c r="AI64" i="2"/>
  <c r="AH64" i="2"/>
  <c r="X64" i="2" l="1"/>
  <c r="AK64" i="2" s="1"/>
  <c r="AL64" i="2" s="1"/>
  <c r="AF64" i="2" l="1"/>
  <c r="AA65" i="2" s="1"/>
  <c r="Y64" i="2"/>
  <c r="AJ64" i="2"/>
  <c r="V65" i="2" l="1"/>
  <c r="AH65" i="2" s="1"/>
  <c r="AE65" i="2"/>
  <c r="AD65" i="2"/>
  <c r="AG65" i="2" s="1"/>
  <c r="AI65" i="2" l="1"/>
  <c r="X65" i="2"/>
  <c r="AK65" i="2" l="1"/>
  <c r="AL65" i="2" s="1"/>
  <c r="AJ65" i="2"/>
  <c r="Y65" i="2"/>
  <c r="AF65" i="2"/>
  <c r="V66" i="2" l="1"/>
  <c r="AA66" i="2"/>
  <c r="AD66" i="2" l="1"/>
  <c r="AG66" i="2" s="1"/>
  <c r="AE66" i="2"/>
  <c r="AI66" i="2"/>
  <c r="AH66" i="2"/>
  <c r="X66" i="2" l="1"/>
  <c r="Y66" i="2" s="1"/>
  <c r="AF66" i="2" l="1"/>
  <c r="AA67" i="2" s="1"/>
  <c r="AJ66" i="2"/>
  <c r="AK66" i="2"/>
  <c r="AL66" i="2" s="1"/>
  <c r="V67" i="2" l="1"/>
  <c r="AI67" i="2" s="1"/>
  <c r="AD67" i="2"/>
  <c r="AE67" i="2"/>
  <c r="AH67" i="2" l="1"/>
  <c r="X67" i="2"/>
  <c r="Y67" i="2" s="1"/>
  <c r="AG67" i="2"/>
  <c r="AK67" i="2" l="1"/>
  <c r="AL67" i="2" s="1"/>
  <c r="AF67" i="2"/>
  <c r="AA68" i="2" s="1"/>
  <c r="AJ67" i="2"/>
  <c r="V68" i="2"/>
  <c r="AI68" i="2" l="1"/>
  <c r="AH68" i="2"/>
  <c r="AE68" i="2"/>
  <c r="AD68" i="2"/>
  <c r="AG68" i="2" l="1"/>
  <c r="X68" i="2"/>
  <c r="AF68" i="2" l="1"/>
  <c r="AK68" i="2"/>
  <c r="AL68" i="2" s="1"/>
  <c r="AJ68" i="2"/>
  <c r="Y68" i="2"/>
  <c r="AA69" i="2" l="1"/>
  <c r="V69" i="2"/>
  <c r="AH69" i="2" l="1"/>
  <c r="AI69" i="2"/>
  <c r="AD69" i="2"/>
  <c r="AE69" i="2"/>
  <c r="AG69" i="2" l="1"/>
  <c r="X69" i="2"/>
  <c r="AK69" i="2" l="1"/>
  <c r="AL69" i="2" s="1"/>
  <c r="AJ69" i="2"/>
  <c r="Y69" i="2"/>
  <c r="AF69" i="2"/>
  <c r="AA70" i="2" l="1"/>
  <c r="V70" i="2"/>
  <c r="AH70" i="2" l="1"/>
  <c r="AI70" i="2"/>
  <c r="AD70" i="2"/>
  <c r="AG70" i="2" s="1"/>
  <c r="AE70" i="2"/>
  <c r="X70" i="2" l="1"/>
  <c r="AF70" i="2" l="1"/>
  <c r="AJ70" i="2"/>
  <c r="AK70" i="2"/>
  <c r="AL70" i="2" s="1"/>
  <c r="Y70" i="2"/>
  <c r="V71" i="2" l="1"/>
  <c r="AA71" i="2"/>
  <c r="AE71" i="2" l="1"/>
  <c r="AD71" i="2"/>
  <c r="AG71" i="2" s="1"/>
  <c r="AH71" i="2"/>
  <c r="AI71" i="2"/>
  <c r="X71" i="2" l="1"/>
  <c r="Y71" i="2" l="1"/>
  <c r="AK71" i="2"/>
  <c r="AL71" i="2" s="1"/>
  <c r="AJ71" i="2"/>
  <c r="AF71" i="2"/>
  <c r="AA72" i="2" l="1"/>
  <c r="V72" i="2"/>
  <c r="AI72" i="2" l="1"/>
  <c r="AH72" i="2"/>
  <c r="AD72" i="2"/>
  <c r="AE72" i="2"/>
  <c r="X72" i="2" l="1"/>
  <c r="AF72" i="2" s="1"/>
  <c r="AG72" i="2"/>
  <c r="AK72" i="2" l="1"/>
  <c r="AL72" i="2" s="1"/>
  <c r="Y72" i="2"/>
  <c r="AJ72" i="2"/>
  <c r="AA73" i="2"/>
  <c r="V73" i="2"/>
  <c r="AH73" i="2" l="1"/>
  <c r="AI73" i="2"/>
  <c r="AE73" i="2"/>
  <c r="AD73" i="2"/>
  <c r="X73" i="2" l="1"/>
  <c r="AF73" i="2" s="1"/>
  <c r="AA74" i="2" s="1"/>
  <c r="AG73" i="2"/>
  <c r="AJ73" i="2" l="1"/>
  <c r="Y73" i="2"/>
  <c r="AK73" i="2"/>
  <c r="AL73" i="2" s="1"/>
  <c r="V74" i="2"/>
  <c r="AD74" i="2"/>
  <c r="AG74" i="2" s="1"/>
  <c r="AE74" i="2"/>
  <c r="AH74" i="2" l="1"/>
  <c r="AI74" i="2"/>
  <c r="X74" i="2"/>
  <c r="AK74" i="2" s="1"/>
  <c r="AL74" i="2" s="1"/>
  <c r="AF74" i="2" l="1"/>
  <c r="V75" i="2" s="1"/>
  <c r="Y74" i="2"/>
  <c r="AJ74" i="2"/>
  <c r="AA75" i="2"/>
  <c r="AE75" i="2" l="1"/>
  <c r="AD75" i="2"/>
  <c r="AG75" i="2" s="1"/>
  <c r="AI75" i="2"/>
  <c r="AH75" i="2"/>
  <c r="X75" i="2" l="1"/>
  <c r="AK75" i="2" l="1"/>
  <c r="AL75" i="2" s="1"/>
  <c r="Y75" i="2"/>
  <c r="AJ75" i="2"/>
  <c r="AF75" i="2"/>
  <c r="V76" i="2" l="1"/>
  <c r="AA76" i="2"/>
  <c r="AD76" i="2" l="1"/>
  <c r="AG76" i="2" s="1"/>
  <c r="AE76" i="2"/>
  <c r="AH76" i="2"/>
  <c r="AI76" i="2"/>
  <c r="X76" i="2" l="1"/>
  <c r="AK76" i="2" s="1"/>
  <c r="AL76" i="2" s="1"/>
  <c r="AF76" i="2" l="1"/>
  <c r="AA77" i="2" s="1"/>
  <c r="AJ76" i="2"/>
  <c r="Y76" i="2"/>
  <c r="V77" i="2" l="1"/>
  <c r="AH77" i="2" s="1"/>
  <c r="AD77" i="2"/>
  <c r="AG77" i="2" s="1"/>
  <c r="AE77" i="2"/>
  <c r="AI77" i="2" l="1"/>
  <c r="X77" i="2"/>
  <c r="AF77" i="2" s="1"/>
  <c r="AA78" i="2" s="1"/>
  <c r="AJ77" i="2" l="1"/>
  <c r="Y77" i="2"/>
  <c r="AK77" i="2"/>
  <c r="AL77" i="2" s="1"/>
  <c r="V78" i="2"/>
  <c r="AE78" i="2"/>
  <c r="AD78" i="2"/>
  <c r="AH78" i="2" l="1"/>
  <c r="AI78" i="2"/>
  <c r="AG78" i="2"/>
  <c r="X78" i="2"/>
  <c r="Y78" i="2" l="1"/>
  <c r="AK78" i="2"/>
  <c r="AL78" i="2" s="1"/>
  <c r="AJ78" i="2"/>
  <c r="AF78" i="2"/>
  <c r="V79" i="2" l="1"/>
  <c r="AA79" i="2"/>
  <c r="AD79" i="2" l="1"/>
  <c r="AG79" i="2" s="1"/>
  <c r="AE79" i="2"/>
  <c r="AI79" i="2"/>
  <c r="AH79" i="2"/>
  <c r="X79" i="2" l="1"/>
  <c r="AF79" i="2" s="1"/>
  <c r="V80" i="2" s="1"/>
  <c r="AI80" i="2" s="1"/>
  <c r="AJ79" i="2" l="1"/>
  <c r="Y79" i="2"/>
  <c r="AK79" i="2"/>
  <c r="AL79" i="2" s="1"/>
  <c r="AA80" i="2"/>
  <c r="AD80" i="2" s="1"/>
  <c r="AG80" i="2" s="1"/>
  <c r="AH80" i="2"/>
  <c r="AE80" i="2" l="1"/>
  <c r="X80" i="2" s="1"/>
  <c r="AK80" i="2" l="1"/>
  <c r="AL80" i="2" s="1"/>
  <c r="AF80" i="2"/>
  <c r="V81" i="2" s="1"/>
  <c r="Y80" i="2"/>
  <c r="AJ80" i="2"/>
  <c r="AA81" i="2" l="1"/>
  <c r="AE81" i="2"/>
  <c r="AD81" i="2"/>
  <c r="AG81" i="2" s="1"/>
  <c r="AI81" i="2"/>
  <c r="AH81" i="2"/>
  <c r="X81" i="2" l="1"/>
  <c r="AF81" i="2" s="1"/>
  <c r="V82" i="2" l="1"/>
  <c r="AA82" i="2"/>
  <c r="AK81" i="2"/>
  <c r="AL81" i="2" s="1"/>
  <c r="AJ81" i="2"/>
  <c r="Y81" i="2"/>
  <c r="AE82" i="2" l="1"/>
  <c r="AD82" i="2"/>
  <c r="AG82" i="2" s="1"/>
  <c r="AI82" i="2"/>
  <c r="AH82" i="2"/>
  <c r="X82" i="2" l="1"/>
  <c r="AJ82" i="2" l="1"/>
  <c r="Y82" i="2"/>
  <c r="AK82" i="2"/>
  <c r="AL82" i="2" s="1"/>
  <c r="AF82" i="2"/>
  <c r="V83" i="2" l="1"/>
  <c r="AA83" i="2"/>
  <c r="AE83" i="2" l="1"/>
  <c r="AD83" i="2"/>
  <c r="AG83" i="2" s="1"/>
  <c r="AI83" i="2"/>
  <c r="AH83" i="2"/>
  <c r="X83" i="2" l="1"/>
  <c r="AF83" i="2" s="1"/>
  <c r="V84" i="2" s="1"/>
  <c r="AI84" i="2" s="1"/>
  <c r="Y83" i="2" l="1"/>
  <c r="AK83" i="2"/>
  <c r="AL83" i="2" s="1"/>
  <c r="AJ83" i="2"/>
  <c r="AA84" i="2"/>
  <c r="AD84" i="2" s="1"/>
  <c r="AG84" i="2" s="1"/>
  <c r="AH84" i="2"/>
  <c r="AE84" i="2" l="1"/>
  <c r="X84" i="2" s="1"/>
  <c r="AK84" i="2" s="1"/>
  <c r="AL84" i="2" s="1"/>
  <c r="AF84" i="2" l="1"/>
  <c r="V85" i="2" s="1"/>
  <c r="AJ84" i="2"/>
  <c r="Y84" i="2"/>
  <c r="AA85" i="2" l="1"/>
  <c r="AE85" i="2"/>
  <c r="AD85" i="2"/>
  <c r="AH85" i="2"/>
  <c r="AI85" i="2"/>
  <c r="AG85" i="2" l="1"/>
  <c r="X85" i="2"/>
  <c r="AK85" i="2" l="1"/>
  <c r="AL85" i="2" s="1"/>
  <c r="Y85" i="2"/>
  <c r="AF85" i="2"/>
  <c r="AJ85" i="2"/>
  <c r="V86" i="2" l="1"/>
  <c r="AA86" i="2"/>
  <c r="AD86" i="2" l="1"/>
  <c r="AG86" i="2" s="1"/>
  <c r="AE86" i="2"/>
  <c r="AH86" i="2"/>
  <c r="AI86" i="2"/>
  <c r="X86" i="2" l="1"/>
  <c r="AJ86" i="2" l="1"/>
  <c r="AK86" i="2"/>
  <c r="AL86" i="2" s="1"/>
  <c r="Y86" i="2"/>
  <c r="AF86" i="2"/>
  <c r="AA87" i="2" l="1"/>
  <c r="V87" i="2"/>
  <c r="AH87" i="2" l="1"/>
  <c r="AI87" i="2"/>
  <c r="AD87" i="2"/>
  <c r="AE87" i="2"/>
  <c r="X87" i="2" l="1"/>
  <c r="AF87" i="2" s="1"/>
  <c r="AG87" i="2"/>
  <c r="AJ87" i="2" l="1"/>
  <c r="Y87" i="2"/>
  <c r="AK87" i="2"/>
  <c r="AL87" i="2" s="1"/>
  <c r="AA88" i="2"/>
  <c r="V88" i="2"/>
  <c r="AI88" i="2" l="1"/>
  <c r="AH88" i="2"/>
  <c r="AE88" i="2"/>
  <c r="AD88" i="2"/>
  <c r="AG88" i="2" s="1"/>
  <c r="X88" i="2" l="1"/>
  <c r="AK88" i="2" l="1"/>
  <c r="AL88" i="2" s="1"/>
  <c r="Y88" i="2"/>
  <c r="AJ88" i="2"/>
  <c r="AF88" i="2"/>
  <c r="AA89" i="2" l="1"/>
  <c r="V89" i="2"/>
  <c r="AI89" i="2" l="1"/>
  <c r="AH89" i="2"/>
  <c r="AD89" i="2"/>
  <c r="AG89" i="2" s="1"/>
  <c r="AE89" i="2"/>
  <c r="X89" i="2" l="1"/>
  <c r="AJ89" i="2" s="1"/>
  <c r="AF89" i="2" l="1"/>
  <c r="AA90" i="2" s="1"/>
  <c r="AK89" i="2"/>
  <c r="AL89" i="2" s="1"/>
  <c r="Y89" i="2"/>
  <c r="V90" i="2"/>
  <c r="AH90" i="2" l="1"/>
  <c r="AI90" i="2"/>
  <c r="AD90" i="2"/>
  <c r="AG90" i="2" s="1"/>
  <c r="AE90" i="2"/>
  <c r="X90" i="2" l="1"/>
  <c r="AF90" i="2" s="1"/>
  <c r="V91" i="2" s="1"/>
  <c r="Y90" i="2" l="1"/>
  <c r="AJ90" i="2"/>
  <c r="AK90" i="2"/>
  <c r="AL90" i="2" s="1"/>
  <c r="AI91" i="2"/>
  <c r="AH91" i="2"/>
  <c r="AA91" i="2"/>
  <c r="AD91" i="2" s="1"/>
  <c r="AG91" i="2" s="1"/>
  <c r="AE91" i="2" l="1"/>
  <c r="X91" i="2" s="1"/>
  <c r="AF91" i="2" s="1"/>
  <c r="AA92" i="2" s="1"/>
  <c r="AJ91" i="2" l="1"/>
  <c r="Y91" i="2"/>
  <c r="AK91" i="2"/>
  <c r="AL91" i="2" s="1"/>
  <c r="V92" i="2"/>
  <c r="AH92" i="2" s="1"/>
  <c r="AE92" i="2"/>
  <c r="AD92" i="2"/>
  <c r="AG92" i="2" s="1"/>
  <c r="AI92" i="2" l="1"/>
  <c r="X92" i="2"/>
  <c r="AF92" i="2" s="1"/>
  <c r="AA93" i="2" l="1"/>
  <c r="V93" i="2"/>
  <c r="AJ92" i="2"/>
  <c r="AK92" i="2"/>
  <c r="AL92" i="2" s="1"/>
  <c r="Y92" i="2"/>
  <c r="AI93" i="2" l="1"/>
  <c r="AH93" i="2"/>
  <c r="AD93" i="2"/>
  <c r="AG93" i="2" s="1"/>
  <c r="AE93" i="2"/>
  <c r="X93" i="2" l="1"/>
  <c r="AJ93" i="2" l="1"/>
  <c r="AK93" i="2"/>
  <c r="AL93" i="2" s="1"/>
  <c r="Y93" i="2"/>
  <c r="AF93" i="2"/>
  <c r="V94" i="2" l="1"/>
  <c r="AA94" i="2"/>
  <c r="AD94" i="2" l="1"/>
  <c r="AG94" i="2" s="1"/>
  <c r="AE94" i="2"/>
  <c r="AH94" i="2"/>
  <c r="AI94" i="2"/>
  <c r="X94" i="2" l="1"/>
  <c r="AF94" i="2" s="1"/>
  <c r="AK94" i="2" l="1"/>
  <c r="AL94" i="2" s="1"/>
  <c r="AJ94" i="2"/>
  <c r="Y94" i="2"/>
  <c r="V95" i="2"/>
  <c r="AA95" i="2"/>
  <c r="AD95" i="2" l="1"/>
  <c r="AG95" i="2" s="1"/>
  <c r="AE95" i="2"/>
  <c r="AI95" i="2"/>
  <c r="AH95" i="2"/>
  <c r="X95" i="2" l="1"/>
  <c r="AJ95" i="2" s="1"/>
  <c r="AF95" i="2" l="1"/>
  <c r="Y95" i="2"/>
  <c r="AK95" i="2"/>
  <c r="AL95" i="2" s="1"/>
  <c r="AA96" i="2"/>
  <c r="V96" i="2"/>
  <c r="AI96" i="2" l="1"/>
  <c r="AH96" i="2"/>
  <c r="AE96" i="2"/>
  <c r="AD96" i="2"/>
  <c r="X96" i="2" l="1"/>
  <c r="AF96" i="2" s="1"/>
  <c r="V97" i="2" s="1"/>
  <c r="AG96" i="2"/>
  <c r="AJ96" i="2" l="1"/>
  <c r="Y96" i="2"/>
  <c r="AK96" i="2"/>
  <c r="AL96" i="2" s="1"/>
  <c r="AA97" i="2"/>
  <c r="AE97" i="2" s="1"/>
  <c r="AH97" i="2"/>
  <c r="AI97" i="2"/>
  <c r="AD97" i="2" l="1"/>
  <c r="AG97" i="2" s="1"/>
  <c r="X97" i="2" l="1"/>
  <c r="AF97" i="2" s="1"/>
  <c r="V98" i="2" s="1"/>
  <c r="Y97" i="2" l="1"/>
  <c r="AJ97" i="2"/>
  <c r="AK97" i="2"/>
  <c r="AL97" i="2" s="1"/>
  <c r="AA98" i="2"/>
  <c r="AD98" i="2" s="1"/>
  <c r="AI98" i="2"/>
  <c r="AH98" i="2"/>
  <c r="AE98" i="2" l="1"/>
  <c r="X98" i="2" s="1"/>
  <c r="AK98" i="2" s="1"/>
  <c r="AL98" i="2" s="1"/>
  <c r="AG98" i="2"/>
  <c r="Y98" i="2" l="1"/>
  <c r="AF98" i="2"/>
  <c r="AA99" i="2" s="1"/>
  <c r="AE99" i="2" s="1"/>
  <c r="AJ98" i="2"/>
  <c r="V99" i="2" l="1"/>
  <c r="AH99" i="2" s="1"/>
  <c r="AD99" i="2"/>
  <c r="AG99" i="2" s="1"/>
  <c r="X99" i="2" l="1"/>
  <c r="AK99" i="2" s="1"/>
  <c r="AL99" i="2" s="1"/>
  <c r="AI99" i="2"/>
  <c r="AF99" i="2"/>
  <c r="AA100" i="2" s="1"/>
  <c r="Y99" i="2"/>
  <c r="AJ99" i="2" l="1"/>
  <c r="V100" i="2"/>
  <c r="AH100" i="2" s="1"/>
  <c r="AD100" i="2"/>
  <c r="AG100" i="2" s="1"/>
  <c r="AE100" i="2"/>
  <c r="AI100" i="2" l="1"/>
  <c r="X100" i="2"/>
  <c r="Y100" i="2" s="1"/>
  <c r="AF100" i="2" l="1"/>
  <c r="AA101" i="2" s="1"/>
  <c r="AK100" i="2"/>
  <c r="AL100" i="2" s="1"/>
  <c r="AJ100" i="2"/>
  <c r="V101" i="2" l="1"/>
  <c r="AI101" i="2"/>
  <c r="AH101" i="2"/>
  <c r="AD101" i="2"/>
  <c r="AG101" i="2" s="1"/>
  <c r="AE101" i="2"/>
  <c r="X101" i="2" l="1"/>
  <c r="AJ101" i="2" l="1"/>
  <c r="AK101" i="2"/>
  <c r="AL101" i="2" s="1"/>
  <c r="Y101" i="2"/>
  <c r="AF101" i="2"/>
  <c r="AA102" i="2" l="1"/>
  <c r="V102" i="2"/>
  <c r="AI102" i="2" l="1"/>
  <c r="AH102" i="2"/>
  <c r="AD102" i="2"/>
  <c r="AG102" i="2" s="1"/>
  <c r="AE102" i="2"/>
  <c r="X102" i="2" l="1"/>
  <c r="AK102" i="2" s="1"/>
  <c r="AL102" i="2" s="1"/>
  <c r="Y102" i="2" l="1"/>
  <c r="AF102" i="2"/>
  <c r="V103" i="2" s="1"/>
  <c r="AJ102" i="2"/>
  <c r="AA103" i="2" l="1"/>
  <c r="AH103" i="2"/>
  <c r="AI103" i="2"/>
  <c r="AE103" i="2"/>
  <c r="AD103" i="2"/>
  <c r="AG103" i="2" s="1"/>
  <c r="X103" i="2" l="1"/>
  <c r="AF103" i="2" s="1"/>
  <c r="AA104" i="2" s="1"/>
  <c r="AJ103" i="2" l="1"/>
  <c r="Y103" i="2"/>
  <c r="AK103" i="2"/>
  <c r="AL103" i="2" s="1"/>
  <c r="V104" i="2"/>
  <c r="AE104" i="2"/>
  <c r="AD104" i="2"/>
  <c r="AG104" i="2" s="1"/>
  <c r="AH104" i="2" l="1"/>
  <c r="AI104" i="2"/>
  <c r="X104" i="2"/>
  <c r="AF104" i="2" s="1"/>
  <c r="V105" i="2" s="1"/>
  <c r="AJ104" i="2" l="1"/>
  <c r="AK104" i="2"/>
  <c r="AL104" i="2" s="1"/>
  <c r="Y104" i="2"/>
  <c r="AA105" i="2"/>
  <c r="AD105" i="2" s="1"/>
  <c r="AH105" i="2"/>
  <c r="AH106" i="2" s="1"/>
  <c r="AI105" i="2"/>
  <c r="AI106" i="2" s="1"/>
  <c r="AE105" i="2" l="1"/>
  <c r="X105" i="2" s="1"/>
  <c r="AE106" i="2"/>
  <c r="AG105" i="2"/>
  <c r="AD106" i="2"/>
  <c r="AG106" i="2" s="1"/>
  <c r="Z108" i="2" l="1"/>
  <c r="AJ107" i="2"/>
  <c r="X106" i="2"/>
  <c r="AJ105" i="2"/>
  <c r="AJ106" i="2" s="1"/>
  <c r="Y105" i="2"/>
  <c r="AK105" i="2"/>
  <c r="AF105" i="2"/>
  <c r="AF106" i="2" s="1"/>
  <c r="AK106" i="2" l="1"/>
  <c r="AL105" i="2"/>
  <c r="T51" i="2" l="1"/>
  <c r="E51" i="2"/>
  <c r="F51" i="2" s="1"/>
  <c r="O51" i="2"/>
  <c r="H52" i="2" s="1"/>
  <c r="L52" i="2" l="1"/>
  <c r="M52" i="2" s="1"/>
  <c r="N52" i="2"/>
  <c r="K52" i="2"/>
  <c r="B52" i="2"/>
  <c r="D52" i="2" l="1"/>
  <c r="E52" i="2" s="1"/>
  <c r="P52" i="2"/>
  <c r="O52" i="2" l="1"/>
  <c r="B53" i="2" s="1"/>
  <c r="T52" i="2"/>
  <c r="F52" i="2"/>
  <c r="H53" i="2" l="1"/>
  <c r="K53" i="2" s="1"/>
  <c r="L53" i="2" l="1"/>
  <c r="M53" i="2" s="1"/>
  <c r="N53" i="2"/>
  <c r="D53" i="2" s="1"/>
  <c r="O53" i="2" s="1"/>
  <c r="B54" i="2" s="1"/>
  <c r="P53" i="2"/>
  <c r="E53" i="2" l="1"/>
  <c r="F53" i="2" s="1"/>
  <c r="T53" i="2"/>
  <c r="H54" i="2"/>
  <c r="L54" i="2" s="1"/>
  <c r="M54" i="2" s="1"/>
  <c r="N54" i="2" l="1"/>
  <c r="K54" i="2"/>
  <c r="P54" i="2" s="1"/>
  <c r="D54" i="2" l="1"/>
  <c r="O54" i="2" s="1"/>
  <c r="B55" i="2" s="1"/>
  <c r="E54" i="2" l="1"/>
  <c r="F54" i="2" s="1"/>
  <c r="T54" i="2"/>
  <c r="H55" i="2"/>
  <c r="N55" i="2" s="1"/>
  <c r="K55" i="2" l="1"/>
  <c r="P55" i="2" s="1"/>
  <c r="L55" i="2"/>
  <c r="M55" i="2" s="1"/>
  <c r="D55" i="2" l="1"/>
  <c r="O55" i="2" s="1"/>
  <c r="H56" i="2" s="1"/>
  <c r="B56" i="2" l="1"/>
  <c r="E55" i="2"/>
  <c r="F55" i="2" s="1"/>
  <c r="T55" i="2"/>
  <c r="K56" i="2"/>
  <c r="N56" i="2"/>
  <c r="L56" i="2"/>
  <c r="M56" i="2" s="1"/>
  <c r="D56" i="2" l="1"/>
  <c r="E56" i="2" s="1"/>
  <c r="P56" i="2"/>
  <c r="O56" i="2" l="1"/>
  <c r="B57" i="2" s="1"/>
  <c r="T56" i="2"/>
  <c r="F56" i="2"/>
  <c r="H57" i="2" l="1"/>
  <c r="N57" i="2" s="1"/>
  <c r="K57" i="2" l="1"/>
  <c r="P57" i="2" s="1"/>
  <c r="L57" i="2"/>
  <c r="M57" i="2" s="1"/>
  <c r="D57" i="2" l="1"/>
  <c r="E57" i="2" s="1"/>
  <c r="F57" i="2" s="1"/>
  <c r="O57" i="2" l="1"/>
  <c r="B58" i="2" s="1"/>
  <c r="T57" i="2"/>
  <c r="H58" i="2" l="1"/>
  <c r="K58" i="2" s="1"/>
  <c r="L58" i="2" l="1"/>
  <c r="M58" i="2" s="1"/>
  <c r="N58" i="2"/>
  <c r="D58" i="2" s="1"/>
  <c r="T58" i="2" s="1"/>
  <c r="P58" i="2"/>
  <c r="O58" i="2" l="1"/>
  <c r="B59" i="2" s="1"/>
  <c r="E58" i="2"/>
  <c r="F58" i="2" s="1"/>
  <c r="H59" i="2" l="1"/>
  <c r="N59" i="2" s="1"/>
  <c r="L59" i="2" l="1"/>
  <c r="M59" i="2" s="1"/>
  <c r="K59" i="2"/>
  <c r="D59" i="2" s="1"/>
  <c r="T59" i="2" s="1"/>
  <c r="P59" i="2" l="1"/>
  <c r="O59" i="2"/>
  <c r="H60" i="2" s="1"/>
  <c r="E59" i="2"/>
  <c r="F59" i="2" s="1"/>
  <c r="B60" i="2" l="1"/>
  <c r="L60" i="2"/>
  <c r="M60" i="2" s="1"/>
  <c r="K60" i="2"/>
  <c r="P60" i="2" s="1"/>
  <c r="N60" i="2"/>
  <c r="D60" i="2" l="1"/>
  <c r="E60" i="2" s="1"/>
  <c r="F60" i="2" s="1"/>
  <c r="O60" i="2" l="1"/>
  <c r="H61" i="2" s="1"/>
  <c r="T60" i="2"/>
  <c r="B61" i="2" l="1"/>
  <c r="K61" i="2"/>
  <c r="P61" i="2" s="1"/>
  <c r="L61" i="2"/>
  <c r="M61" i="2" s="1"/>
  <c r="N61" i="2"/>
  <c r="D61" i="2" l="1"/>
  <c r="T61" i="2" s="1"/>
  <c r="O61" i="2" l="1"/>
  <c r="B62" i="2" s="1"/>
  <c r="E61" i="2"/>
  <c r="F61" i="2" s="1"/>
  <c r="H62" i="2" l="1"/>
  <c r="N62" i="2" s="1"/>
  <c r="K62" i="2" l="1"/>
  <c r="P62" i="2" s="1"/>
  <c r="L62" i="2"/>
  <c r="M62" i="2" s="1"/>
  <c r="D62" i="2" l="1"/>
  <c r="T62" i="2" s="1"/>
  <c r="O62" i="2" l="1"/>
  <c r="H63" i="2" s="1"/>
  <c r="E62" i="2"/>
  <c r="F62" i="2" s="1"/>
  <c r="B63" i="2" l="1"/>
  <c r="N63" i="2"/>
  <c r="L63" i="2"/>
  <c r="M63" i="2" s="1"/>
  <c r="K63" i="2"/>
  <c r="P63" i="2" s="1"/>
  <c r="D63" i="2" l="1"/>
  <c r="T63" i="2" s="1"/>
  <c r="O63" i="2" l="1"/>
  <c r="H64" i="2" s="1"/>
  <c r="E63" i="2"/>
  <c r="F63" i="2" s="1"/>
  <c r="B64" i="2" l="1"/>
  <c r="K64" i="2"/>
  <c r="N64" i="2"/>
  <c r="L64" i="2"/>
  <c r="M64" i="2" s="1"/>
  <c r="D64" i="2" l="1"/>
  <c r="E64" i="2" s="1"/>
  <c r="F64" i="2" s="1"/>
  <c r="P64" i="2"/>
  <c r="O64" i="2" l="1"/>
  <c r="B65" i="2" s="1"/>
  <c r="T64" i="2"/>
  <c r="H65" i="2" l="1"/>
  <c r="K65" i="2" s="1"/>
  <c r="P65" i="2" s="1"/>
  <c r="N65" i="2"/>
  <c r="D65" i="2" l="1"/>
  <c r="E65" i="2" s="1"/>
  <c r="F65" i="2" s="1"/>
  <c r="L65" i="2"/>
  <c r="M65" i="2" s="1"/>
  <c r="O65" i="2" l="1"/>
  <c r="B66" i="2" s="1"/>
  <c r="T65" i="2"/>
  <c r="H66" i="2" l="1"/>
  <c r="L66" i="2" s="1"/>
  <c r="M66" i="2" s="1"/>
  <c r="N66" i="2" l="1"/>
  <c r="K66" i="2"/>
  <c r="P66" i="2" s="1"/>
  <c r="D66" i="2" l="1"/>
  <c r="T66" i="2" s="1"/>
  <c r="O66" i="2" l="1"/>
  <c r="B67" i="2" s="1"/>
  <c r="E66" i="2"/>
  <c r="F66" i="2" s="1"/>
  <c r="H67" i="2" l="1"/>
  <c r="N67" i="2" s="1"/>
  <c r="K67" i="2"/>
  <c r="P67" i="2" s="1"/>
  <c r="L67" i="2"/>
  <c r="M67" i="2" s="1"/>
  <c r="D67" i="2" l="1"/>
  <c r="O67" i="2" s="1"/>
  <c r="B68" i="2" s="1"/>
  <c r="E67" i="2" l="1"/>
  <c r="F67" i="2" s="1"/>
  <c r="T67" i="2"/>
  <c r="H68" i="2"/>
  <c r="K68" i="2" s="1"/>
  <c r="P68" i="2" s="1"/>
  <c r="N68" i="2" l="1"/>
  <c r="D68" i="2" s="1"/>
  <c r="O68" i="2" s="1"/>
  <c r="B69" i="2" s="1"/>
  <c r="L68" i="2"/>
  <c r="M68" i="2" s="1"/>
  <c r="T68" i="2" l="1"/>
  <c r="E68" i="2"/>
  <c r="F68" i="2" s="1"/>
  <c r="H69" i="2"/>
  <c r="K69" i="2" s="1"/>
  <c r="P69" i="2" s="1"/>
  <c r="N69" i="2"/>
  <c r="L69" i="2" l="1"/>
  <c r="M69" i="2" s="1"/>
  <c r="D69" i="2"/>
  <c r="E69" i="2" s="1"/>
  <c r="F69" i="2" s="1"/>
  <c r="O69" i="2" l="1"/>
  <c r="B70" i="2" s="1"/>
  <c r="T69" i="2"/>
  <c r="H70" i="2" l="1"/>
  <c r="L70" i="2" s="1"/>
  <c r="M70" i="2" s="1"/>
  <c r="K70" i="2"/>
  <c r="P70" i="2" s="1"/>
  <c r="N70" i="2" l="1"/>
  <c r="D70" i="2" s="1"/>
  <c r="E70" i="2" s="1"/>
  <c r="F70" i="2" s="1"/>
  <c r="O70" i="2" l="1"/>
  <c r="B71" i="2" s="1"/>
  <c r="T70" i="2"/>
  <c r="H71" i="2" l="1"/>
  <c r="K71" i="2" s="1"/>
  <c r="N71" i="2" l="1"/>
  <c r="D71" i="2" s="1"/>
  <c r="L71" i="2"/>
  <c r="M71" i="2" s="1"/>
  <c r="P71" i="2"/>
  <c r="T71" i="2" l="1"/>
  <c r="E71" i="2"/>
  <c r="F71" i="2" s="1"/>
  <c r="O71" i="2"/>
  <c r="H72" i="2" s="1"/>
  <c r="B72" i="2"/>
  <c r="K72" i="2" l="1"/>
  <c r="P72" i="2" s="1"/>
  <c r="N72" i="2"/>
  <c r="L72" i="2"/>
  <c r="M72" i="2" s="1"/>
  <c r="D72" i="2" l="1"/>
  <c r="O72" i="2" s="1"/>
  <c r="T72" i="2" l="1"/>
  <c r="E72" i="2"/>
  <c r="F72" i="2" s="1"/>
  <c r="B73" i="2"/>
  <c r="H73" i="2"/>
  <c r="N73" i="2" l="1"/>
  <c r="K73" i="2"/>
  <c r="L73" i="2"/>
  <c r="M73" i="2" s="1"/>
  <c r="D73" i="2" l="1"/>
  <c r="T73" i="2" s="1"/>
  <c r="P73" i="2"/>
  <c r="O73" i="2" l="1"/>
  <c r="H74" i="2" s="1"/>
  <c r="E73" i="2"/>
  <c r="F73" i="2" s="1"/>
  <c r="B74" i="2" l="1"/>
  <c r="L74" i="2"/>
  <c r="M74" i="2" s="1"/>
  <c r="K74" i="2"/>
  <c r="P74" i="2" s="1"/>
  <c r="N74" i="2"/>
  <c r="D74" i="2" l="1"/>
  <c r="O74" i="2" s="1"/>
  <c r="B75" i="2" s="1"/>
  <c r="E74" i="2" l="1"/>
  <c r="F74" i="2" s="1"/>
  <c r="T74" i="2"/>
  <c r="H75" i="2"/>
  <c r="K75" i="2" s="1"/>
  <c r="P75" i="2" s="1"/>
  <c r="N75" i="2" l="1"/>
  <c r="D75" i="2" s="1"/>
  <c r="T75" i="2" s="1"/>
  <c r="L75" i="2"/>
  <c r="M75" i="2" s="1"/>
  <c r="E75" i="2" l="1"/>
  <c r="F75" i="2" s="1"/>
  <c r="O75" i="2"/>
  <c r="B76" i="2" s="1"/>
  <c r="H76" i="2" l="1"/>
  <c r="N76" i="2" s="1"/>
  <c r="L76" i="2" l="1"/>
  <c r="M76" i="2" s="1"/>
  <c r="K76" i="2"/>
  <c r="P76" i="2" s="1"/>
  <c r="D76" i="2" l="1"/>
  <c r="T76" i="2" s="1"/>
  <c r="O76" i="2" l="1"/>
  <c r="B77" i="2" s="1"/>
  <c r="E76" i="2"/>
  <c r="F76" i="2" s="1"/>
  <c r="H77" i="2" l="1"/>
  <c r="K77" i="2" s="1"/>
  <c r="P77" i="2" s="1"/>
  <c r="L77" i="2" l="1"/>
  <c r="M77" i="2" s="1"/>
  <c r="N77" i="2"/>
  <c r="D77" i="2" s="1"/>
  <c r="T77" i="2" s="1"/>
  <c r="O77" i="2" l="1"/>
  <c r="B78" i="2" s="1"/>
  <c r="E77" i="2"/>
  <c r="F77" i="2" s="1"/>
  <c r="H78" i="2" l="1"/>
  <c r="L78" i="2" s="1"/>
  <c r="M78" i="2" s="1"/>
  <c r="K78" i="2" l="1"/>
  <c r="P78" i="2" s="1"/>
  <c r="N78" i="2"/>
  <c r="D78" i="2" l="1"/>
  <c r="O78" i="2" s="1"/>
  <c r="B79" i="2" s="1"/>
  <c r="H79" i="2" l="1"/>
  <c r="N79" i="2" s="1"/>
  <c r="E78" i="2"/>
  <c r="F78" i="2" s="1"/>
  <c r="T78" i="2"/>
  <c r="K79" i="2" l="1"/>
  <c r="P79" i="2" s="1"/>
  <c r="L79" i="2"/>
  <c r="M79" i="2" s="1"/>
  <c r="D79" i="2" l="1"/>
  <c r="T79" i="2" s="1"/>
  <c r="E79" i="2" l="1"/>
  <c r="F79" i="2" s="1"/>
  <c r="O79" i="2"/>
  <c r="B80" i="2" l="1"/>
  <c r="H80" i="2"/>
  <c r="N80" i="2" l="1"/>
  <c r="K80" i="2"/>
  <c r="P80" i="2" s="1"/>
  <c r="L80" i="2"/>
  <c r="M80" i="2" s="1"/>
  <c r="D80" i="2" l="1"/>
  <c r="O80" i="2" s="1"/>
  <c r="H81" i="2" l="1"/>
  <c r="B81" i="2"/>
  <c r="T80" i="2"/>
  <c r="E80" i="2"/>
  <c r="F80" i="2" s="1"/>
  <c r="K81" i="2" l="1"/>
  <c r="L81" i="2"/>
  <c r="M81" i="2" s="1"/>
  <c r="N81" i="2"/>
  <c r="D81" i="2" l="1"/>
  <c r="O81" i="2" s="1"/>
  <c r="B82" i="2" s="1"/>
  <c r="P81" i="2"/>
  <c r="T81" i="2" l="1"/>
  <c r="E81" i="2"/>
  <c r="F81" i="2" s="1"/>
  <c r="H82" i="2"/>
  <c r="L82" i="2" s="1"/>
  <c r="M82" i="2" s="1"/>
  <c r="K82" i="2"/>
  <c r="P82" i="2" s="1"/>
  <c r="N82" i="2" l="1"/>
  <c r="D82" i="2" s="1"/>
  <c r="T82" i="2" l="1"/>
  <c r="E82" i="2"/>
  <c r="F82" i="2" s="1"/>
  <c r="O82" i="2"/>
  <c r="H83" i="2" s="1"/>
  <c r="N83" i="2" s="1"/>
  <c r="B83" i="2" l="1"/>
  <c r="K83" i="2"/>
  <c r="P83" i="2" s="1"/>
  <c r="L83" i="2"/>
  <c r="M83" i="2" s="1"/>
  <c r="D83" i="2" l="1"/>
  <c r="O83" i="2" l="1"/>
  <c r="T83" i="2"/>
  <c r="E83" i="2"/>
  <c r="F83" i="2" s="1"/>
  <c r="B84" i="2" l="1"/>
  <c r="H84" i="2"/>
  <c r="L84" i="2" l="1"/>
  <c r="M84" i="2" s="1"/>
  <c r="N84" i="2"/>
  <c r="K84" i="2"/>
  <c r="P84" i="2" s="1"/>
  <c r="D84" i="2" l="1"/>
  <c r="O84" i="2" s="1"/>
  <c r="H85" i="2" l="1"/>
  <c r="B85" i="2"/>
  <c r="T84" i="2"/>
  <c r="E84" i="2"/>
  <c r="F84" i="2" s="1"/>
  <c r="K85" i="2" l="1"/>
  <c r="N85" i="2"/>
  <c r="L85" i="2"/>
  <c r="M85" i="2" s="1"/>
  <c r="P85" i="2" l="1"/>
  <c r="D85" i="2"/>
  <c r="T85" i="2" l="1"/>
  <c r="E85" i="2"/>
  <c r="F85" i="2" s="1"/>
  <c r="O85" i="2"/>
  <c r="H86" i="2" l="1"/>
  <c r="B86" i="2"/>
  <c r="K86" i="2" l="1"/>
  <c r="N86" i="2"/>
  <c r="L86" i="2"/>
  <c r="M86" i="2" s="1"/>
  <c r="P86" i="2" l="1"/>
  <c r="D86" i="2"/>
  <c r="E86" i="2" l="1"/>
  <c r="F86" i="2" s="1"/>
  <c r="T86" i="2"/>
  <c r="O86" i="2"/>
  <c r="B87" i="2" l="1"/>
  <c r="H87" i="2"/>
  <c r="N87" i="2" l="1"/>
  <c r="K87" i="2"/>
  <c r="L87" i="2"/>
  <c r="M87" i="2" s="1"/>
  <c r="P87" i="2" l="1"/>
  <c r="D87" i="2"/>
  <c r="T87" i="2" l="1"/>
  <c r="E87" i="2"/>
  <c r="F87" i="2" s="1"/>
  <c r="O87" i="2"/>
  <c r="B88" i="2" l="1"/>
  <c r="H88" i="2"/>
  <c r="N88" i="2" l="1"/>
  <c r="K88" i="2"/>
  <c r="D88" i="2" s="1"/>
  <c r="L88" i="2"/>
  <c r="M88" i="2" s="1"/>
  <c r="E88" i="2" l="1"/>
  <c r="F88" i="2" s="1"/>
  <c r="T88" i="2"/>
  <c r="P88" i="2"/>
  <c r="O88" i="2"/>
  <c r="B89" i="2" l="1"/>
  <c r="H89" i="2"/>
  <c r="L89" i="2" l="1"/>
  <c r="M89" i="2" s="1"/>
  <c r="K89" i="2"/>
  <c r="P89" i="2" s="1"/>
  <c r="N89" i="2"/>
  <c r="D89" i="2" l="1"/>
  <c r="T89" i="2"/>
  <c r="E89" i="2"/>
  <c r="F89" i="2" s="1"/>
  <c r="O89" i="2"/>
  <c r="B90" i="2" s="1"/>
  <c r="H90" i="2" l="1"/>
  <c r="L90" i="2" s="1"/>
  <c r="M90" i="2" s="1"/>
  <c r="K90" i="2"/>
  <c r="P90" i="2" s="1"/>
  <c r="N90" i="2"/>
  <c r="D90" i="2" l="1"/>
  <c r="O90" i="2" s="1"/>
  <c r="B91" i="2" s="1"/>
  <c r="H91" i="2" l="1"/>
  <c r="N91" i="2" s="1"/>
  <c r="T90" i="2"/>
  <c r="E90" i="2"/>
  <c r="F90" i="2" s="1"/>
  <c r="L91" i="2"/>
  <c r="M91" i="2" s="1"/>
  <c r="K91" i="2"/>
  <c r="D91" i="2" s="1"/>
  <c r="T91" i="2" s="1"/>
  <c r="P91" i="2" l="1"/>
  <c r="O91" i="2"/>
  <c r="B92" i="2" s="1"/>
  <c r="E91" i="2"/>
  <c r="F91" i="2" s="1"/>
  <c r="H92" i="2" l="1"/>
  <c r="K92" i="2" s="1"/>
  <c r="P92" i="2" s="1"/>
  <c r="N92" i="2"/>
  <c r="L92" i="2" l="1"/>
  <c r="M92" i="2" s="1"/>
  <c r="D92" i="2"/>
  <c r="T92" i="2" l="1"/>
  <c r="E92" i="2"/>
  <c r="F92" i="2" s="1"/>
  <c r="O92" i="2"/>
  <c r="B93" i="2" l="1"/>
  <c r="H93" i="2"/>
  <c r="K93" i="2" l="1"/>
  <c r="P93" i="2" s="1"/>
  <c r="N93" i="2"/>
  <c r="L93" i="2"/>
  <c r="M93" i="2" s="1"/>
  <c r="D93" i="2" l="1"/>
  <c r="O93" i="2" s="1"/>
  <c r="B94" i="2" s="1"/>
  <c r="T93" i="2"/>
  <c r="E93" i="2" l="1"/>
  <c r="F93" i="2" s="1"/>
  <c r="H94" i="2"/>
  <c r="L94" i="2"/>
  <c r="M94" i="2" s="1"/>
  <c r="K94" i="2"/>
  <c r="P94" i="2" s="1"/>
  <c r="N94" i="2"/>
  <c r="D94" i="2" l="1"/>
  <c r="T94" i="2" s="1"/>
  <c r="O94" i="2" l="1"/>
  <c r="B95" i="2" s="1"/>
  <c r="E94" i="2"/>
  <c r="F94" i="2" s="1"/>
  <c r="H95" i="2" l="1"/>
  <c r="L95" i="2"/>
  <c r="M95" i="2" s="1"/>
  <c r="N95" i="2"/>
  <c r="K95" i="2"/>
  <c r="P95" i="2" s="1"/>
  <c r="D95" i="2" l="1"/>
  <c r="E95" i="2" l="1"/>
  <c r="F95" i="2" s="1"/>
  <c r="T95" i="2"/>
  <c r="O95" i="2"/>
  <c r="H96" i="2" l="1"/>
  <c r="B96" i="2"/>
  <c r="K96" i="2" l="1"/>
  <c r="P96" i="2" s="1"/>
  <c r="L96" i="2"/>
  <c r="M96" i="2" s="1"/>
  <c r="N96" i="2"/>
  <c r="D96" i="2" l="1"/>
  <c r="E96" i="2" s="1"/>
  <c r="F96" i="2" s="1"/>
  <c r="T96" i="2" l="1"/>
  <c r="O96" i="2"/>
  <c r="B97" i="2" s="1"/>
  <c r="H97" i="2" l="1"/>
  <c r="L97" i="2"/>
  <c r="M97" i="2" s="1"/>
  <c r="N97" i="2"/>
  <c r="K97" i="2"/>
  <c r="P97" i="2" s="1"/>
  <c r="D97" i="2" l="1"/>
  <c r="T97" i="2" l="1"/>
  <c r="E97" i="2"/>
  <c r="F97" i="2" s="1"/>
  <c r="O97" i="2"/>
  <c r="B98" i="2" l="1"/>
  <c r="H98" i="2"/>
  <c r="N98" i="2" l="1"/>
  <c r="K98" i="2"/>
  <c r="P98" i="2" s="1"/>
  <c r="L98" i="2"/>
  <c r="M98" i="2" s="1"/>
  <c r="D98" i="2" l="1"/>
  <c r="E98" i="2" l="1"/>
  <c r="F98" i="2" s="1"/>
  <c r="T98" i="2"/>
  <c r="O98" i="2"/>
  <c r="B99" i="2" l="1"/>
  <c r="H99" i="2"/>
  <c r="N99" i="2" l="1"/>
  <c r="K99" i="2"/>
  <c r="L99" i="2"/>
  <c r="M99" i="2" s="1"/>
  <c r="D99" i="2" l="1"/>
  <c r="E99" i="2" s="1"/>
  <c r="F99" i="2" s="1"/>
  <c r="P99" i="2"/>
  <c r="O99" i="2" l="1"/>
  <c r="B100" i="2" s="1"/>
  <c r="T99" i="2"/>
  <c r="H100" i="2" l="1"/>
  <c r="L100" i="2" s="1"/>
  <c r="M100" i="2" s="1"/>
  <c r="N100" i="2" l="1"/>
  <c r="K100" i="2"/>
  <c r="P100" i="2" s="1"/>
  <c r="D100" i="2" l="1"/>
  <c r="T100" i="2" s="1"/>
  <c r="E100" i="2" l="1"/>
  <c r="F100" i="2" s="1"/>
  <c r="O100" i="2"/>
  <c r="H101" i="2" l="1"/>
  <c r="B101" i="2"/>
  <c r="K101" i="2" l="1"/>
  <c r="N101" i="2"/>
  <c r="L101" i="2"/>
  <c r="M101" i="2" s="1"/>
  <c r="P101" i="2" l="1"/>
  <c r="D101" i="2"/>
  <c r="O101" i="2" l="1"/>
  <c r="T101" i="2"/>
  <c r="E101" i="2"/>
  <c r="F101" i="2" s="1"/>
  <c r="B102" i="2" l="1"/>
  <c r="H102" i="2"/>
  <c r="N102" i="2" l="1"/>
  <c r="K102" i="2"/>
  <c r="L102" i="2"/>
  <c r="M102" i="2" s="1"/>
  <c r="D102" i="2" l="1"/>
  <c r="P102" i="2"/>
  <c r="O102" i="2"/>
  <c r="E102" i="2"/>
  <c r="F102" i="2" s="1"/>
  <c r="T102" i="2"/>
  <c r="B103" i="2" l="1"/>
  <c r="H103" i="2"/>
  <c r="L103" i="2" l="1"/>
  <c r="M103" i="2" s="1"/>
  <c r="N103" i="2"/>
  <c r="K103" i="2"/>
  <c r="P103" i="2" s="1"/>
  <c r="D103" i="2" l="1"/>
  <c r="O103" i="2" s="1"/>
  <c r="B104" i="2" l="1"/>
  <c r="H104" i="2"/>
  <c r="T103" i="2"/>
  <c r="E103" i="2"/>
  <c r="F103" i="2" s="1"/>
  <c r="L104" i="2" l="1"/>
  <c r="M104" i="2" s="1"/>
  <c r="K104" i="2"/>
  <c r="P104" i="2" s="1"/>
  <c r="N104" i="2"/>
  <c r="D104" i="2" l="1"/>
  <c r="E104" i="2" s="1"/>
  <c r="F104" i="2" s="1"/>
  <c r="T104" i="2" l="1"/>
  <c r="O104" i="2"/>
  <c r="B105" i="2" s="1"/>
  <c r="H105" i="2" l="1"/>
  <c r="K105" i="2" s="1"/>
  <c r="L105" i="2"/>
  <c r="M105" i="2" s="1"/>
  <c r="N105" i="2" l="1"/>
  <c r="N106" i="2" s="1"/>
  <c r="E34" i="1" s="1"/>
  <c r="K106" i="2"/>
  <c r="B14" i="2"/>
  <c r="P105" i="2"/>
  <c r="D105" i="2" l="1"/>
  <c r="T105" i="2" s="1"/>
  <c r="T106" i="2" s="1"/>
  <c r="D106" i="2"/>
  <c r="P106" i="2"/>
  <c r="D11" i="2"/>
  <c r="H11" i="2" s="1"/>
  <c r="Q16" i="2" s="1"/>
  <c r="Q17" i="2" s="1"/>
  <c r="Q18" i="2" s="1"/>
  <c r="Q19" i="2" s="1"/>
  <c r="Q20" i="2" s="1"/>
  <c r="E33" i="1"/>
  <c r="E32" i="1" s="1"/>
  <c r="O105" i="2" l="1"/>
  <c r="O106" i="2" s="1"/>
  <c r="B13" i="2"/>
  <c r="S107" i="2"/>
  <c r="E31" i="1" s="1"/>
  <c r="E105" i="2"/>
  <c r="F105" i="2" s="1"/>
  <c r="G111" i="2" s="1"/>
  <c r="G108" i="2"/>
  <c r="E43" i="1" s="1"/>
  <c r="G110" i="2"/>
  <c r="E45" i="1" s="1"/>
  <c r="Q21" i="2"/>
  <c r="Q22" i="2" l="1"/>
  <c r="Q23" i="2" l="1"/>
  <c r="Q24" i="2" l="1"/>
  <c r="Q25" i="2" l="1"/>
  <c r="Q26" i="2" l="1"/>
  <c r="Q27" i="2" l="1"/>
  <c r="Q28" i="2" l="1"/>
  <c r="Q29" i="2" l="1"/>
  <c r="Q30" i="2" l="1"/>
  <c r="Q31" i="2" l="1"/>
  <c r="Q32" i="2" l="1"/>
  <c r="Q33" i="2" l="1"/>
  <c r="Q34" i="2" l="1"/>
  <c r="Q35" i="2" l="1"/>
  <c r="Q36" i="2" l="1"/>
  <c r="Q37" i="2" l="1"/>
  <c r="Q38" i="2" l="1"/>
  <c r="Q39" i="2" l="1"/>
  <c r="Q40" i="2" l="1"/>
  <c r="Q41" i="2" l="1"/>
  <c r="Q42" i="2" l="1"/>
  <c r="Q43" i="2" l="1"/>
  <c r="Q44" i="2" l="1"/>
  <c r="Q45" i="2" l="1"/>
  <c r="Q46" i="2" l="1"/>
  <c r="Q47" i="2" l="1"/>
  <c r="Q48" i="2" l="1"/>
  <c r="Q49" i="2" l="1"/>
  <c r="Q50" i="2" l="1"/>
  <c r="Q51" i="2" l="1"/>
  <c r="Q52" i="2" l="1"/>
  <c r="Q53" i="2" l="1"/>
  <c r="Q54" i="2" l="1"/>
  <c r="Q55" i="2" l="1"/>
  <c r="Q56" i="2" l="1"/>
  <c r="Q57" i="2" l="1"/>
  <c r="Q58" i="2" l="1"/>
  <c r="Q59" i="2" l="1"/>
  <c r="Q60" i="2" l="1"/>
  <c r="Q61" i="2" l="1"/>
  <c r="Q62" i="2" l="1"/>
  <c r="Q63" i="2" l="1"/>
  <c r="Q64" i="2" l="1"/>
  <c r="Q65" i="2" l="1"/>
  <c r="Q66" i="2" l="1"/>
  <c r="Q67" i="2" l="1"/>
  <c r="Q68" i="2" l="1"/>
  <c r="Q69" i="2" l="1"/>
  <c r="Q70" i="2" l="1"/>
  <c r="Q71" i="2" l="1"/>
  <c r="Q72" i="2" l="1"/>
  <c r="Q73" i="2" l="1"/>
  <c r="Q74" i="2" l="1"/>
  <c r="Q75" i="2" l="1"/>
  <c r="Q76" i="2" l="1"/>
  <c r="Q77" i="2" l="1"/>
  <c r="Q78" i="2" l="1"/>
  <c r="Q79" i="2" l="1"/>
  <c r="Q80" i="2" l="1"/>
  <c r="Q81" i="2" l="1"/>
  <c r="Q82" i="2" l="1"/>
  <c r="Q83" i="2" l="1"/>
  <c r="Q84" i="2" l="1"/>
  <c r="Q85" i="2" l="1"/>
  <c r="Q86" i="2" l="1"/>
  <c r="Q87" i="2" l="1"/>
  <c r="Q88" i="2" l="1"/>
  <c r="Q89" i="2" l="1"/>
  <c r="Q90" i="2" l="1"/>
  <c r="Q91" i="2" l="1"/>
  <c r="Q92" i="2" l="1"/>
  <c r="Q93" i="2" l="1"/>
  <c r="Q94" i="2" l="1"/>
  <c r="Q95" i="2" l="1"/>
  <c r="Q96" i="2" l="1"/>
  <c r="Q97" i="2" l="1"/>
  <c r="Q98" i="2" l="1"/>
  <c r="Q99" i="2" l="1"/>
  <c r="Q100" i="2" l="1"/>
  <c r="Q101" i="2" l="1"/>
  <c r="Q102" i="2" l="1"/>
  <c r="Q103" i="2" l="1"/>
  <c r="Q104" i="2" l="1"/>
  <c r="Q105" i="2" l="1"/>
  <c r="Q106" i="2" l="1"/>
  <c r="D12" i="2" s="1"/>
  <c r="H12" i="2" s="1"/>
  <c r="R16" i="2" s="1"/>
  <c r="R17" i="2" l="1"/>
  <c r="S16" i="2"/>
  <c r="R18" i="2" l="1"/>
  <c r="S17" i="2"/>
  <c r="R19" i="2" l="1"/>
  <c r="S18" i="2"/>
  <c r="R20" i="2" l="1"/>
  <c r="S19" i="2"/>
  <c r="R21" i="2" l="1"/>
  <c r="S20" i="2"/>
  <c r="R22" i="2" l="1"/>
  <c r="S21" i="2"/>
  <c r="R23" i="2" l="1"/>
  <c r="S22" i="2"/>
  <c r="R24" i="2" l="1"/>
  <c r="S23" i="2"/>
  <c r="R25" i="2" l="1"/>
  <c r="S24" i="2"/>
  <c r="R26" i="2" l="1"/>
  <c r="S25" i="2"/>
  <c r="R27" i="2" l="1"/>
  <c r="S26" i="2"/>
  <c r="R28" i="2" l="1"/>
  <c r="S27" i="2"/>
  <c r="R29" i="2" l="1"/>
  <c r="S28" i="2"/>
  <c r="R30" i="2" l="1"/>
  <c r="S29" i="2"/>
  <c r="R31" i="2" l="1"/>
  <c r="S30" i="2"/>
  <c r="R32" i="2" l="1"/>
  <c r="S31" i="2"/>
  <c r="R33" i="2" l="1"/>
  <c r="S32" i="2"/>
  <c r="R34" i="2" l="1"/>
  <c r="S33" i="2"/>
  <c r="R35" i="2" l="1"/>
  <c r="S34" i="2"/>
  <c r="R36" i="2" l="1"/>
  <c r="S35" i="2"/>
  <c r="R37" i="2" l="1"/>
  <c r="S36" i="2"/>
  <c r="R38" i="2" l="1"/>
  <c r="S37" i="2"/>
  <c r="R39" i="2" l="1"/>
  <c r="S38" i="2"/>
  <c r="R40" i="2" l="1"/>
  <c r="S39" i="2"/>
  <c r="R41" i="2" l="1"/>
  <c r="S40" i="2"/>
  <c r="R42" i="2" l="1"/>
  <c r="S41" i="2"/>
  <c r="R43" i="2" l="1"/>
  <c r="S42" i="2"/>
  <c r="R44" i="2" l="1"/>
  <c r="S43" i="2"/>
  <c r="R45" i="2" l="1"/>
  <c r="S44" i="2"/>
  <c r="R46" i="2" l="1"/>
  <c r="S45" i="2"/>
  <c r="R47" i="2" l="1"/>
  <c r="S46" i="2"/>
  <c r="R48" i="2" l="1"/>
  <c r="S47" i="2"/>
  <c r="R49" i="2" l="1"/>
  <c r="S48" i="2"/>
  <c r="R50" i="2" l="1"/>
  <c r="S49" i="2"/>
  <c r="R51" i="2" l="1"/>
  <c r="S50" i="2"/>
  <c r="R52" i="2" l="1"/>
  <c r="S51" i="2"/>
  <c r="R53" i="2" l="1"/>
  <c r="S52" i="2"/>
  <c r="R54" i="2" l="1"/>
  <c r="S53" i="2"/>
  <c r="R55" i="2" l="1"/>
  <c r="S54" i="2"/>
  <c r="R56" i="2" l="1"/>
  <c r="S55" i="2"/>
  <c r="R57" i="2" l="1"/>
  <c r="S56" i="2"/>
  <c r="R58" i="2" l="1"/>
  <c r="S57" i="2"/>
  <c r="R59" i="2" l="1"/>
  <c r="S58" i="2"/>
  <c r="R60" i="2" l="1"/>
  <c r="S59" i="2"/>
  <c r="R61" i="2" l="1"/>
  <c r="S60" i="2"/>
  <c r="R62" i="2" l="1"/>
  <c r="S61" i="2"/>
  <c r="R63" i="2" l="1"/>
  <c r="S62" i="2"/>
  <c r="R64" i="2" l="1"/>
  <c r="S63" i="2"/>
  <c r="R65" i="2" l="1"/>
  <c r="S64" i="2"/>
  <c r="R66" i="2" l="1"/>
  <c r="S65" i="2"/>
  <c r="R67" i="2" l="1"/>
  <c r="S66" i="2"/>
  <c r="R68" i="2" l="1"/>
  <c r="S67" i="2"/>
  <c r="R69" i="2" l="1"/>
  <c r="S68" i="2"/>
  <c r="R70" i="2" l="1"/>
  <c r="S69" i="2"/>
  <c r="R71" i="2" l="1"/>
  <c r="S70" i="2"/>
  <c r="R72" i="2" l="1"/>
  <c r="S71" i="2"/>
  <c r="R73" i="2" l="1"/>
  <c r="S72" i="2"/>
  <c r="R74" i="2" l="1"/>
  <c r="S73" i="2"/>
  <c r="R75" i="2" l="1"/>
  <c r="S74" i="2"/>
  <c r="R76" i="2" l="1"/>
  <c r="S75" i="2"/>
  <c r="R77" i="2" l="1"/>
  <c r="S76" i="2"/>
  <c r="R78" i="2" l="1"/>
  <c r="S77" i="2"/>
  <c r="R79" i="2" l="1"/>
  <c r="S78" i="2"/>
  <c r="R80" i="2" l="1"/>
  <c r="S79" i="2"/>
  <c r="R81" i="2" l="1"/>
  <c r="S80" i="2"/>
  <c r="R82" i="2" l="1"/>
  <c r="S81" i="2"/>
  <c r="R83" i="2" l="1"/>
  <c r="S82" i="2"/>
  <c r="R84" i="2" l="1"/>
  <c r="S83" i="2"/>
  <c r="R85" i="2" l="1"/>
  <c r="S84" i="2"/>
  <c r="R86" i="2" l="1"/>
  <c r="S85" i="2"/>
  <c r="R87" i="2" l="1"/>
  <c r="S86" i="2"/>
  <c r="R88" i="2" l="1"/>
  <c r="S87" i="2"/>
  <c r="R89" i="2" l="1"/>
  <c r="S88" i="2"/>
  <c r="R90" i="2" l="1"/>
  <c r="S89" i="2"/>
  <c r="R91" i="2" l="1"/>
  <c r="S90" i="2"/>
  <c r="R92" i="2" l="1"/>
  <c r="S91" i="2"/>
  <c r="R93" i="2" l="1"/>
  <c r="S92" i="2"/>
  <c r="R94" i="2" l="1"/>
  <c r="S93" i="2"/>
  <c r="R95" i="2" l="1"/>
  <c r="S94" i="2"/>
  <c r="R96" i="2" l="1"/>
  <c r="S95" i="2"/>
  <c r="R97" i="2" l="1"/>
  <c r="S96" i="2"/>
  <c r="R98" i="2" l="1"/>
  <c r="S97" i="2"/>
  <c r="R99" i="2" l="1"/>
  <c r="S98" i="2"/>
  <c r="R100" i="2" l="1"/>
  <c r="S99" i="2"/>
  <c r="R101" i="2" l="1"/>
  <c r="S100" i="2"/>
  <c r="R102" i="2" l="1"/>
  <c r="S101" i="2"/>
  <c r="R103" i="2" l="1"/>
  <c r="S102" i="2"/>
  <c r="R104" i="2" l="1"/>
  <c r="S103" i="2"/>
  <c r="R105" i="2" l="1"/>
  <c r="S104" i="2"/>
  <c r="S105" i="2" l="1"/>
  <c r="S106" i="2" s="1"/>
  <c r="R106" i="2"/>
</calcChain>
</file>

<file path=xl/sharedStrings.xml><?xml version="1.0" encoding="utf-8"?>
<sst xmlns="http://schemas.openxmlformats.org/spreadsheetml/2006/main" count="118" uniqueCount="90">
  <si>
    <t>от LTV</t>
  </si>
  <si>
    <t>от OTI</t>
  </si>
  <si>
    <t>Умови кредиту</t>
  </si>
  <si>
    <t>Сумма кредита</t>
  </si>
  <si>
    <t>Сума бажаного кредиту, грн.</t>
  </si>
  <si>
    <t>Срок кредита</t>
  </si>
  <si>
    <t>Аванс</t>
  </si>
  <si>
    <t>Щомісячна комісія</t>
  </si>
  <si>
    <t>За власні кошти</t>
  </si>
  <si>
    <t>Льготний період</t>
  </si>
  <si>
    <t>Схема погашення кредиту</t>
  </si>
  <si>
    <t>Ануїтет</t>
  </si>
  <si>
    <t>Сума щомісячного платежу, грн. (без ключення доп витрат)</t>
  </si>
  <si>
    <t xml:space="preserve">Сума щомісячного платежу, грн. </t>
  </si>
  <si>
    <t>Ефективна ставка</t>
  </si>
  <si>
    <t xml:space="preserve">Страховий тариф </t>
  </si>
  <si>
    <t>Страховой тариф</t>
  </si>
  <si>
    <t>Комісія за перерахунок кредитних коштів</t>
  </si>
  <si>
    <t>Дата оформлення договору</t>
  </si>
  <si>
    <t>Комиссия ежемесячная</t>
  </si>
  <si>
    <t>Додаток 1</t>
  </si>
  <si>
    <t>грейс период</t>
  </si>
  <si>
    <t>Годовая процентная ставка</t>
  </si>
  <si>
    <t>Дефолт( 90+) абсолютный</t>
  </si>
  <si>
    <t>платеж</t>
  </si>
  <si>
    <t>Срок, мес</t>
  </si>
  <si>
    <t>Одноразовая комиссия</t>
  </si>
  <si>
    <t>Дисконт</t>
  </si>
  <si>
    <t>с учетом НДС</t>
  </si>
  <si>
    <t>Страховка Umempl</t>
  </si>
  <si>
    <t>05/</t>
  </si>
  <si>
    <t>Переплата за кредит, грн.</t>
  </si>
  <si>
    <t>№п/п</t>
  </si>
  <si>
    <t>Платіж</t>
  </si>
  <si>
    <t>Дата</t>
  </si>
  <si>
    <t>Залишок заборгованості</t>
  </si>
  <si>
    <t>Одн. Ком.</t>
  </si>
  <si>
    <t xml:space="preserve">Відсотки </t>
  </si>
  <si>
    <t>кредит+проценты-платеж</t>
  </si>
  <si>
    <t>кредит+проценты</t>
  </si>
  <si>
    <t>live</t>
  </si>
  <si>
    <t>Unempl</t>
  </si>
  <si>
    <t>Поток с учетом страховки</t>
  </si>
  <si>
    <t>Тіло кредиту</t>
  </si>
  <si>
    <t>дата</t>
  </si>
  <si>
    <t>Розмір процентної ставки, % (річних, на залишок заборгованості за кредитом)</t>
  </si>
  <si>
    <t>Комісія за видачу кредиту, % (разово)</t>
  </si>
  <si>
    <t>Комісія за обслуговування кредиту, % (щомісячно від суми кредиту)</t>
  </si>
  <si>
    <t>Розмір тарифу по страхуванню НВ, % (в перший рік кредитування)</t>
  </si>
  <si>
    <t>Розмір тарифу по страхуванню ризик втрати роботи, % (за весь строк кредитування)</t>
  </si>
  <si>
    <t>сума нарахованих процентів за кредитом</t>
  </si>
  <si>
    <t>сума нарахованої комісії за обслуговування кредиту</t>
  </si>
  <si>
    <r>
      <t xml:space="preserve">Строк кредитування, міс. </t>
    </r>
    <r>
      <rPr>
        <sz val="12"/>
        <color indexed="8"/>
        <rFont val="Calibri"/>
        <family val="2"/>
        <charset val="204"/>
        <scheme val="minor"/>
      </rPr>
      <t>(максимально 36 місяців)</t>
    </r>
  </si>
  <si>
    <t>на оплату товару/ послуги</t>
  </si>
  <si>
    <t>на оплату комісії за видачу кредиту</t>
  </si>
  <si>
    <t>на оплату страхування НС</t>
  </si>
  <si>
    <t xml:space="preserve"> на оплату страхування ризик втрати роботи</t>
  </si>
  <si>
    <t>Загальна сума витрат по кредиту</t>
  </si>
  <si>
    <t>- поля для вводу даних.</t>
  </si>
  <si>
    <t>Укласти договір страухвання НС</t>
  </si>
  <si>
    <t>Укласти договір страхування ризик втрати роботи</t>
  </si>
  <si>
    <t>так</t>
  </si>
  <si>
    <t>ні</t>
  </si>
  <si>
    <r>
      <t xml:space="preserve">Розмір тарифу по страхуванню ризик втрати роботи, % </t>
    </r>
    <r>
      <rPr>
        <sz val="12"/>
        <color indexed="8"/>
        <rFont val="Calibri"/>
        <family val="2"/>
        <charset val="204"/>
        <scheme val="minor"/>
      </rPr>
      <t>(за весь строк кредитування)</t>
    </r>
  </si>
  <si>
    <r>
      <t xml:space="preserve">Розмір тарифу по страхуванню НВ, % </t>
    </r>
    <r>
      <rPr>
        <sz val="12"/>
        <color indexed="8"/>
        <rFont val="Calibri"/>
        <family val="2"/>
        <charset val="204"/>
        <scheme val="minor"/>
      </rPr>
      <t>(в перший рік кредитування)</t>
    </r>
  </si>
  <si>
    <r>
      <t xml:space="preserve">Комісія за видачу кредиту, % </t>
    </r>
    <r>
      <rPr>
        <sz val="12"/>
        <color indexed="8"/>
        <rFont val="Calibri"/>
        <family val="2"/>
        <charset val="204"/>
        <scheme val="minor"/>
      </rPr>
      <t>(разова комісія)</t>
    </r>
  </si>
  <si>
    <r>
      <t>Розмір процентної ставки, %</t>
    </r>
    <r>
      <rPr>
        <sz val="12"/>
        <color indexed="8"/>
        <rFont val="Calibri"/>
        <family val="2"/>
        <charset val="204"/>
        <scheme val="minor"/>
      </rPr>
      <t xml:space="preserve"> (річних, на залишок заборгованості за кредитом)</t>
    </r>
  </si>
  <si>
    <r>
      <t xml:space="preserve">Сума початкового внеску, грн. </t>
    </r>
    <r>
      <rPr>
        <sz val="12"/>
        <color indexed="8"/>
        <rFont val="Calibri"/>
        <family val="2"/>
        <charset val="204"/>
        <scheme val="minor"/>
      </rPr>
      <t>(авансовий платіж)</t>
    </r>
  </si>
  <si>
    <t>Пільговий період</t>
  </si>
  <si>
    <t>Льготный период</t>
  </si>
  <si>
    <t>Одинаковый платеж</t>
  </si>
  <si>
    <t>для банка</t>
  </si>
  <si>
    <t>для клиента</t>
  </si>
  <si>
    <t>с 
компенсацией</t>
  </si>
  <si>
    <t>компенсация от партнера</t>
  </si>
  <si>
    <t>rates</t>
  </si>
  <si>
    <t>fees</t>
  </si>
  <si>
    <t>эффективная (для банка)</t>
  </si>
  <si>
    <r>
      <t xml:space="preserve">Комісія за сервіс смс-інформування, </t>
    </r>
    <r>
      <rPr>
        <sz val="12"/>
        <color indexed="8"/>
        <rFont val="Calibri"/>
        <family val="2"/>
        <charset val="204"/>
        <scheme val="minor"/>
      </rPr>
      <t>грн.</t>
    </r>
  </si>
  <si>
    <t>смс-информирование</t>
  </si>
  <si>
    <t>компенсация партнеру</t>
  </si>
  <si>
    <t>Комісія за управління кредитом</t>
  </si>
  <si>
    <t>Комисія за управління кредитом</t>
  </si>
  <si>
    <t>для банка -партнеру з ком за управл</t>
  </si>
  <si>
    <t>Снижение % ставки на</t>
  </si>
  <si>
    <t>Загальна сума кредиту, грн., в т.ч.:</t>
  </si>
  <si>
    <t xml:space="preserve">реальна річна % ставка </t>
  </si>
  <si>
    <t>Графік платежів</t>
  </si>
  <si>
    <t xml:space="preserve">Загальна вартість,грн </t>
  </si>
  <si>
    <t>поле, доступне для редигування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</si>
</sst>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₴_-;\-* #,##0.00\ _₴_-;_-* &quot;-&quot;??\ _₴_-;_-@_-"/>
    <numFmt numFmtId="164" formatCode="#,##0.00\ [$грн.-422];[Red]\-#,##0.00\ [$грн.-422]"/>
    <numFmt numFmtId="165" formatCode="#,##0.00;;"/>
    <numFmt numFmtId="166" formatCode="0.0%"/>
    <numFmt numFmtId="167" formatCode="0.000000000000"/>
    <numFmt numFmtId="168" formatCode="#,##0.00000000"/>
    <numFmt numFmtId="169" formatCode="#,##0.00_ ;[Red]\-#,##0.00\ "/>
    <numFmt numFmtId="170" formatCode="_-* #,##0.0000\ _₴_-;\-* #,##0.0000\ _₴_-;_-* &quot;-&quot;??\ _₴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FED8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43" fontId="1" fillId="0" borderId="0" applyFont="0" applyFill="0" applyBorder="0" applyAlignment="0" applyProtection="0"/>
  </cellStyleXfs>
  <cellXfs count="285">
    <xf numFmtId="0" fontId="0" fillId="0" borderId="0" xfId="0"/>
    <xf numFmtId="10" fontId="14" fillId="4" borderId="8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169" fontId="11" fillId="0" borderId="5" xfId="0" applyNumberFormat="1" applyFont="1" applyFill="1" applyBorder="1" applyAlignment="1" applyProtection="1">
      <alignment horizontal="center" vertical="center"/>
      <protection hidden="1"/>
    </xf>
    <xf numFmtId="9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6" fontId="10" fillId="3" borderId="5" xfId="1" applyNumberFormat="1" applyFont="1" applyFill="1" applyBorder="1" applyAlignment="1" applyProtection="1">
      <alignment horizontal="center" vertical="center"/>
      <protection hidden="1"/>
    </xf>
    <xf numFmtId="4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1" fontId="5" fillId="2" borderId="0" xfId="0" applyNumberFormat="1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protection hidden="1"/>
    </xf>
    <xf numFmtId="0" fontId="10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10" fillId="2" borderId="0" xfId="0" applyFont="1" applyFill="1" applyProtection="1">
      <protection hidden="1"/>
    </xf>
    <xf numFmtId="164" fontId="11" fillId="3" borderId="5" xfId="0" applyNumberFormat="1" applyFont="1" applyFill="1" applyBorder="1" applyAlignment="1" applyProtection="1">
      <alignment horizontal="center" vertical="center"/>
      <protection hidden="1"/>
    </xf>
    <xf numFmtId="2" fontId="9" fillId="2" borderId="0" xfId="0" applyNumberFormat="1" applyFont="1" applyFill="1" applyBorder="1" applyAlignment="1" applyProtection="1">
      <alignment horizontal="center" vertical="center"/>
      <protection hidden="1"/>
    </xf>
    <xf numFmtId="9" fontId="10" fillId="3" borderId="5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9" fontId="14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10" fontId="5" fillId="2" borderId="0" xfId="0" applyNumberFormat="1" applyFont="1" applyFill="1" applyProtection="1"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13" fillId="0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165" fontId="9" fillId="2" borderId="5" xfId="0" applyNumberFormat="1" applyFont="1" applyFill="1" applyBorder="1" applyAlignment="1" applyProtection="1">
      <alignment horizontal="center" vertical="center"/>
      <protection hidden="1"/>
    </xf>
    <xf numFmtId="2" fontId="11" fillId="2" borderId="0" xfId="0" applyNumberFormat="1" applyFont="1" applyFill="1" applyBorder="1" applyAlignment="1" applyProtection="1">
      <alignment horizontal="center" vertical="center"/>
      <protection hidden="1"/>
    </xf>
    <xf numFmtId="10" fontId="6" fillId="3" borderId="0" xfId="0" applyNumberFormat="1" applyFont="1" applyFill="1" applyBorder="1" applyAlignment="1" applyProtection="1">
      <alignment horizontal="center" vertical="center"/>
      <protection hidden="1"/>
    </xf>
    <xf numFmtId="165" fontId="9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49" fontId="5" fillId="11" borderId="0" xfId="0" applyNumberFormat="1" applyFont="1" applyFill="1" applyAlignment="1" applyProtection="1">
      <alignment horizontal="left"/>
      <protection hidden="1"/>
    </xf>
    <xf numFmtId="49" fontId="5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14" fontId="5" fillId="2" borderId="0" xfId="0" applyNumberFormat="1" applyFont="1" applyFill="1" applyBorder="1" applyAlignment="1" applyProtection="1">
      <alignment horizontal="left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Protection="1">
      <protection hidden="1"/>
    </xf>
    <xf numFmtId="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2" fontId="8" fillId="2" borderId="0" xfId="0" applyNumberFormat="1" applyFont="1" applyFill="1" applyBorder="1" applyAlignment="1" applyProtection="1">
      <alignment horizontal="center" vertical="center"/>
      <protection hidden="1"/>
    </xf>
    <xf numFmtId="4" fontId="15" fillId="2" borderId="0" xfId="0" applyNumberFormat="1" applyFont="1" applyFill="1" applyBorder="1" applyAlignment="1" applyProtection="1">
      <alignment horizontal="center" vertical="center"/>
      <protection hidden="1"/>
    </xf>
    <xf numFmtId="10" fontId="8" fillId="2" borderId="0" xfId="0" applyNumberFormat="1" applyFont="1" applyFill="1" applyBorder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protection hidden="1"/>
    </xf>
    <xf numFmtId="10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Protection="1">
      <protection hidden="1"/>
    </xf>
    <xf numFmtId="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14" fontId="5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0" fontId="18" fillId="2" borderId="0" xfId="0" applyNumberFormat="1" applyFont="1" applyFill="1" applyBorder="1" applyProtection="1">
      <protection hidden="1"/>
    </xf>
    <xf numFmtId="1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14" fontId="5" fillId="2" borderId="0" xfId="0" applyNumberFormat="1" applyFont="1" applyFill="1" applyBorder="1" applyAlignment="1" applyProtection="1">
      <alignment horizontal="center" vertical="center"/>
      <protection hidden="1"/>
    </xf>
    <xf numFmtId="10" fontId="18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Protection="1">
      <protection hidden="1"/>
    </xf>
    <xf numFmtId="16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2" fontId="18" fillId="2" borderId="0" xfId="0" applyNumberFormat="1" applyFont="1" applyFill="1" applyBorder="1" applyAlignment="1" applyProtection="1">
      <alignment horizontal="center" vertical="center"/>
      <protection hidden="1"/>
    </xf>
    <xf numFmtId="14" fontId="5" fillId="2" borderId="0" xfId="0" applyNumberFormat="1" applyFont="1" applyFill="1" applyBorder="1" applyAlignment="1" applyProtection="1">
      <alignment horizontal="left" vertical="center"/>
      <protection hidden="1"/>
    </xf>
    <xf numFmtId="4" fontId="6" fillId="2" borderId="0" xfId="0" applyNumberFormat="1" applyFont="1" applyFill="1" applyBorder="1" applyAlignment="1" applyProtection="1">
      <alignment horizontal="center" vertical="center"/>
      <protection hidden="1"/>
    </xf>
    <xf numFmtId="1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166" fontId="6" fillId="2" borderId="5" xfId="1" applyNumberFormat="1" applyFont="1" applyFill="1" applyBorder="1" applyAlignment="1" applyProtection="1">
      <alignment horizontal="center" vertical="center"/>
      <protection hidden="1"/>
    </xf>
    <xf numFmtId="0" fontId="16" fillId="5" borderId="9" xfId="2" applyFont="1" applyFill="1" applyBorder="1" applyProtection="1">
      <protection hidden="1"/>
    </xf>
    <xf numFmtId="0" fontId="16" fillId="0" borderId="0" xfId="2" applyFont="1"/>
    <xf numFmtId="0" fontId="16" fillId="0" borderId="0" xfId="2" applyFont="1" applyFill="1"/>
    <xf numFmtId="10" fontId="23" fillId="0" borderId="0" xfId="2" applyNumberFormat="1" applyFont="1"/>
    <xf numFmtId="0" fontId="16" fillId="0" borderId="10" xfId="2" applyFont="1" applyBorder="1" applyProtection="1">
      <protection hidden="1"/>
    </xf>
    <xf numFmtId="0" fontId="16" fillId="0" borderId="9" xfId="2" applyFont="1" applyBorder="1" applyProtection="1">
      <protection hidden="1"/>
    </xf>
    <xf numFmtId="167" fontId="16" fillId="0" borderId="0" xfId="2" applyNumberFormat="1" applyFont="1"/>
    <xf numFmtId="0" fontId="16" fillId="7" borderId="9" xfId="2" applyFont="1" applyFill="1" applyBorder="1" applyProtection="1">
      <protection hidden="1"/>
    </xf>
    <xf numFmtId="0" fontId="16" fillId="0" borderId="0" xfId="2" applyFont="1" applyFill="1" applyBorder="1"/>
    <xf numFmtId="168" fontId="16" fillId="0" borderId="0" xfId="2" applyNumberFormat="1" applyFont="1" applyFill="1" applyBorder="1"/>
    <xf numFmtId="0" fontId="16" fillId="0" borderId="0" xfId="2" applyFont="1" applyFill="1" applyAlignment="1">
      <alignment horizontal="left" vertical="top" wrapText="1"/>
    </xf>
    <xf numFmtId="0" fontId="16" fillId="0" borderId="11" xfId="2" applyFont="1" applyFill="1" applyBorder="1" applyProtection="1">
      <protection hidden="1"/>
    </xf>
    <xf numFmtId="9" fontId="16" fillId="0" borderId="0" xfId="2" applyNumberFormat="1" applyFont="1"/>
    <xf numFmtId="0" fontId="23" fillId="10" borderId="0" xfId="2" applyFont="1" applyFill="1" applyProtection="1">
      <protection hidden="1"/>
    </xf>
    <xf numFmtId="9" fontId="23" fillId="10" borderId="0" xfId="2" applyNumberFormat="1" applyFont="1" applyFill="1" applyProtection="1">
      <protection hidden="1"/>
    </xf>
    <xf numFmtId="10" fontId="23" fillId="10" borderId="0" xfId="2" applyNumberFormat="1" applyFont="1" applyFill="1"/>
    <xf numFmtId="0" fontId="23" fillId="10" borderId="0" xfId="2" applyFont="1" applyFill="1"/>
    <xf numFmtId="0" fontId="16" fillId="0" borderId="0" xfId="2" applyFont="1" applyProtection="1">
      <protection hidden="1"/>
    </xf>
    <xf numFmtId="4" fontId="16" fillId="0" borderId="0" xfId="2" applyNumberFormat="1" applyFont="1" applyProtection="1">
      <protection hidden="1"/>
    </xf>
    <xf numFmtId="0" fontId="16" fillId="0" borderId="0" xfId="2" applyFont="1" applyBorder="1"/>
    <xf numFmtId="166" fontId="16" fillId="0" borderId="0" xfId="4" applyNumberFormat="1" applyFont="1" applyFill="1" applyBorder="1" applyAlignment="1" applyProtection="1">
      <protection hidden="1"/>
    </xf>
    <xf numFmtId="14" fontId="16" fillId="0" borderId="0" xfId="2" applyNumberFormat="1" applyFont="1" applyAlignment="1" applyProtection="1">
      <alignment horizontal="left"/>
      <protection hidden="1"/>
    </xf>
    <xf numFmtId="0" fontId="16" fillId="0" borderId="12" xfId="2" applyFont="1" applyBorder="1" applyProtection="1">
      <protection hidden="1"/>
    </xf>
    <xf numFmtId="4" fontId="16" fillId="0" borderId="12" xfId="2" applyNumberFormat="1" applyFont="1" applyBorder="1" applyProtection="1">
      <protection hidden="1"/>
    </xf>
    <xf numFmtId="14" fontId="16" fillId="0" borderId="12" xfId="2" applyNumberFormat="1" applyFont="1" applyBorder="1" applyProtection="1">
      <protection hidden="1"/>
    </xf>
    <xf numFmtId="2" fontId="16" fillId="0" borderId="12" xfId="2" applyNumberFormat="1" applyFont="1" applyBorder="1" applyProtection="1">
      <protection hidden="1"/>
    </xf>
    <xf numFmtId="4" fontId="16" fillId="0" borderId="13" xfId="2" applyNumberFormat="1" applyFont="1" applyBorder="1" applyProtection="1">
      <protection hidden="1"/>
    </xf>
    <xf numFmtId="4" fontId="16" fillId="0" borderId="8" xfId="2" applyNumberFormat="1" applyFont="1" applyBorder="1" applyProtection="1">
      <protection hidden="1"/>
    </xf>
    <xf numFmtId="4" fontId="16" fillId="0" borderId="0" xfId="2" applyNumberFormat="1" applyFont="1" applyBorder="1"/>
    <xf numFmtId="0" fontId="16" fillId="6" borderId="0" xfId="2" applyFont="1" applyFill="1" applyProtection="1">
      <protection hidden="1"/>
    </xf>
    <xf numFmtId="2" fontId="15" fillId="0" borderId="0" xfId="2" applyNumberFormat="1" applyFont="1" applyProtection="1">
      <protection hidden="1"/>
    </xf>
    <xf numFmtId="2" fontId="16" fillId="0" borderId="14" xfId="2" applyNumberFormat="1" applyFont="1" applyFill="1" applyBorder="1" applyProtection="1">
      <protection hidden="1"/>
    </xf>
    <xf numFmtId="10" fontId="15" fillId="0" borderId="0" xfId="2" applyNumberFormat="1" applyFont="1" applyFill="1" applyProtection="1">
      <protection hidden="1"/>
    </xf>
    <xf numFmtId="4" fontId="16" fillId="6" borderId="0" xfId="2" applyNumberFormat="1" applyFont="1" applyFill="1" applyProtection="1">
      <protection hidden="1"/>
    </xf>
    <xf numFmtId="10" fontId="16" fillId="0" borderId="0" xfId="1" applyNumberFormat="1" applyFont="1"/>
    <xf numFmtId="0" fontId="15" fillId="0" borderId="0" xfId="2" applyFont="1" applyFill="1" applyProtection="1">
      <protection hidden="1"/>
    </xf>
    <xf numFmtId="0" fontId="15" fillId="0" borderId="0" xfId="2" applyFont="1" applyFill="1"/>
    <xf numFmtId="0" fontId="16" fillId="0" borderId="0" xfId="2" applyFont="1" applyFill="1" applyProtection="1">
      <protection hidden="1"/>
    </xf>
    <xf numFmtId="0" fontId="16" fillId="13" borderId="8" xfId="2" applyFont="1" applyFill="1" applyBorder="1" applyAlignment="1" applyProtection="1">
      <alignment horizontal="center" vertical="center"/>
      <protection hidden="1"/>
    </xf>
    <xf numFmtId="0" fontId="15" fillId="14" borderId="12" xfId="2" applyFont="1" applyFill="1" applyBorder="1" applyProtection="1">
      <protection hidden="1"/>
    </xf>
    <xf numFmtId="4" fontId="15" fillId="14" borderId="12" xfId="2" applyNumberFormat="1" applyFont="1" applyFill="1" applyBorder="1" applyProtection="1">
      <protection hidden="1"/>
    </xf>
    <xf numFmtId="14" fontId="15" fillId="14" borderId="12" xfId="2" applyNumberFormat="1" applyFont="1" applyFill="1" applyBorder="1" applyProtection="1">
      <protection hidden="1"/>
    </xf>
    <xf numFmtId="0" fontId="15" fillId="14" borderId="13" xfId="2" applyFont="1" applyFill="1" applyBorder="1" applyProtection="1">
      <protection hidden="1"/>
    </xf>
    <xf numFmtId="0" fontId="24" fillId="11" borderId="8" xfId="2" applyFont="1" applyFill="1" applyBorder="1" applyProtection="1"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10" fillId="12" borderId="15" xfId="0" applyFont="1" applyFill="1" applyBorder="1" applyAlignment="1" applyProtection="1">
      <protection hidden="1"/>
    </xf>
    <xf numFmtId="10" fontId="11" fillId="0" borderId="16" xfId="0" applyNumberFormat="1" applyFont="1" applyFill="1" applyBorder="1" applyAlignment="1" applyProtection="1">
      <alignment horizontal="center" vertical="center"/>
      <protection hidden="1"/>
    </xf>
    <xf numFmtId="169" fontId="11" fillId="0" borderId="17" xfId="0" applyNumberFormat="1" applyFont="1" applyFill="1" applyBorder="1" applyAlignment="1" applyProtection="1">
      <alignment horizontal="center" vertical="center"/>
      <protection hidden="1"/>
    </xf>
    <xf numFmtId="43" fontId="10" fillId="12" borderId="5" xfId="5" applyFont="1" applyFill="1" applyBorder="1" applyAlignment="1" applyProtection="1">
      <alignment vertical="center"/>
      <protection hidden="1"/>
    </xf>
    <xf numFmtId="0" fontId="16" fillId="9" borderId="10" xfId="2" applyFont="1" applyFill="1" applyBorder="1" applyProtection="1">
      <protection hidden="1"/>
    </xf>
    <xf numFmtId="0" fontId="25" fillId="10" borderId="19" xfId="2" applyFont="1" applyFill="1" applyBorder="1" applyProtection="1">
      <protection hidden="1"/>
    </xf>
    <xf numFmtId="10" fontId="16" fillId="5" borderId="20" xfId="2" applyNumberFormat="1" applyFont="1" applyFill="1" applyBorder="1" applyProtection="1">
      <protection hidden="1"/>
    </xf>
    <xf numFmtId="0" fontId="16" fillId="6" borderId="21" xfId="2" applyFont="1" applyFill="1" applyBorder="1" applyProtection="1">
      <protection hidden="1"/>
    </xf>
    <xf numFmtId="0" fontId="16" fillId="0" borderId="22" xfId="2" applyFont="1" applyBorder="1" applyProtection="1">
      <protection hidden="1"/>
    </xf>
    <xf numFmtId="10" fontId="16" fillId="7" borderId="22" xfId="2" applyNumberFormat="1" applyFont="1" applyFill="1" applyBorder="1" applyProtection="1">
      <protection hidden="1"/>
    </xf>
    <xf numFmtId="9" fontId="16" fillId="0" borderId="21" xfId="2" applyNumberFormat="1" applyFont="1" applyBorder="1" applyProtection="1">
      <protection hidden="1"/>
    </xf>
    <xf numFmtId="2" fontId="16" fillId="0" borderId="21" xfId="2" applyNumberFormat="1" applyFont="1" applyBorder="1" applyProtection="1">
      <protection hidden="1"/>
    </xf>
    <xf numFmtId="3" fontId="16" fillId="8" borderId="22" xfId="2" applyNumberFormat="1" applyFont="1" applyFill="1" applyBorder="1" applyProtection="1">
      <protection locked="0"/>
    </xf>
    <xf numFmtId="10" fontId="16" fillId="0" borderId="23" xfId="4" applyNumberFormat="1" applyFont="1" applyFill="1" applyBorder="1" applyAlignment="1" applyProtection="1">
      <protection hidden="1"/>
    </xf>
    <xf numFmtId="166" fontId="16" fillId="9" borderId="21" xfId="3" applyNumberFormat="1" applyFont="1" applyFill="1" applyBorder="1" applyProtection="1">
      <protection hidden="1"/>
    </xf>
    <xf numFmtId="3" fontId="25" fillId="8" borderId="18" xfId="2" applyNumberFormat="1" applyFont="1" applyFill="1" applyBorder="1" applyProtection="1">
      <protection locked="0"/>
    </xf>
    <xf numFmtId="43" fontId="16" fillId="0" borderId="0" xfId="5" applyFont="1" applyFill="1" applyAlignment="1">
      <alignment horizontal="center"/>
    </xf>
    <xf numFmtId="43" fontId="16" fillId="0" borderId="0" xfId="5" applyFont="1" applyFill="1"/>
    <xf numFmtId="43" fontId="16" fillId="0" borderId="0" xfId="5" applyFont="1"/>
    <xf numFmtId="43" fontId="23" fillId="10" borderId="0" xfId="5" applyFont="1" applyFill="1"/>
    <xf numFmtId="43" fontId="15" fillId="14" borderId="12" xfId="5" applyFont="1" applyFill="1" applyBorder="1" applyProtection="1">
      <protection hidden="1"/>
    </xf>
    <xf numFmtId="43" fontId="16" fillId="0" borderId="12" xfId="5" applyFont="1" applyBorder="1" applyProtection="1">
      <protection hidden="1"/>
    </xf>
    <xf numFmtId="43" fontId="16" fillId="0" borderId="14" xfId="5" applyFont="1" applyFill="1" applyBorder="1" applyProtection="1">
      <protection hidden="1"/>
    </xf>
    <xf numFmtId="43" fontId="15" fillId="0" borderId="0" xfId="5" applyFont="1" applyFill="1"/>
    <xf numFmtId="43" fontId="16" fillId="0" borderId="0" xfId="5" applyFont="1" applyFill="1" applyAlignment="1">
      <alignment horizontal="left" vertical="top" wrapText="1"/>
    </xf>
    <xf numFmtId="43" fontId="16" fillId="13" borderId="8" xfId="5" applyFont="1" applyFill="1" applyBorder="1" applyAlignment="1" applyProtection="1">
      <alignment horizontal="center" vertical="center"/>
      <protection hidden="1"/>
    </xf>
    <xf numFmtId="43" fontId="24" fillId="11" borderId="8" xfId="5" applyFont="1" applyFill="1" applyBorder="1" applyProtection="1">
      <protection hidden="1"/>
    </xf>
    <xf numFmtId="43" fontId="16" fillId="0" borderId="8" xfId="5" applyFont="1" applyBorder="1" applyProtection="1">
      <protection hidden="1"/>
    </xf>
    <xf numFmtId="43" fontId="16" fillId="0" borderId="0" xfId="5" applyFont="1" applyFill="1" applyBorder="1"/>
    <xf numFmtId="43" fontId="16" fillId="0" borderId="0" xfId="5" applyFont="1" applyFill="1" applyAlignment="1">
      <alignment vertical="top" wrapText="1"/>
    </xf>
    <xf numFmtId="10" fontId="25" fillId="4" borderId="18" xfId="1" applyNumberFormat="1" applyFont="1" applyFill="1" applyBorder="1"/>
    <xf numFmtId="10" fontId="15" fillId="0" borderId="18" xfId="1" applyNumberFormat="1" applyFont="1" applyBorder="1"/>
    <xf numFmtId="43" fontId="16" fillId="13" borderId="8" xfId="5" applyFont="1" applyFill="1" applyBorder="1" applyAlignment="1" applyProtection="1">
      <alignment horizontal="center" vertical="center" wrapText="1"/>
      <protection hidden="1"/>
    </xf>
    <xf numFmtId="0" fontId="15" fillId="14" borderId="8" xfId="2" applyFont="1" applyFill="1" applyBorder="1" applyProtection="1">
      <protection hidden="1"/>
    </xf>
    <xf numFmtId="43" fontId="15" fillId="14" borderId="8" xfId="5" applyFont="1" applyFill="1" applyBorder="1" applyProtection="1">
      <protection hidden="1"/>
    </xf>
    <xf numFmtId="14" fontId="15" fillId="14" borderId="8" xfId="2" applyNumberFormat="1" applyFont="1" applyFill="1" applyBorder="1" applyProtection="1">
      <protection hidden="1"/>
    </xf>
    <xf numFmtId="0" fontId="16" fillId="0" borderId="8" xfId="2" applyFont="1" applyBorder="1" applyProtection="1">
      <protection hidden="1"/>
    </xf>
    <xf numFmtId="14" fontId="16" fillId="0" borderId="8" xfId="2" applyNumberFormat="1" applyFont="1" applyBorder="1" applyProtection="1">
      <protection hidden="1"/>
    </xf>
    <xf numFmtId="2" fontId="16" fillId="0" borderId="8" xfId="2" applyNumberFormat="1" applyFont="1" applyBorder="1" applyProtection="1">
      <protection hidden="1"/>
    </xf>
    <xf numFmtId="0" fontId="16" fillId="6" borderId="8" xfId="2" applyFont="1" applyFill="1" applyBorder="1" applyProtection="1">
      <protection hidden="1"/>
    </xf>
    <xf numFmtId="43" fontId="15" fillId="0" borderId="8" xfId="5" applyFont="1" applyBorder="1" applyProtection="1">
      <protection hidden="1"/>
    </xf>
    <xf numFmtId="43" fontId="16" fillId="0" borderId="8" xfId="5" applyFont="1" applyFill="1" applyBorder="1" applyProtection="1">
      <protection hidden="1"/>
    </xf>
    <xf numFmtId="2" fontId="16" fillId="0" borderId="8" xfId="2" applyNumberFormat="1" applyFont="1" applyFill="1" applyBorder="1" applyProtection="1">
      <protection hidden="1"/>
    </xf>
    <xf numFmtId="10" fontId="15" fillId="0" borderId="8" xfId="2" applyNumberFormat="1" applyFont="1" applyFill="1" applyBorder="1" applyProtection="1">
      <protection hidden="1"/>
    </xf>
    <xf numFmtId="43" fontId="16" fillId="6" borderId="8" xfId="5" applyFont="1" applyFill="1" applyBorder="1" applyProtection="1">
      <protection hidden="1"/>
    </xf>
    <xf numFmtId="43" fontId="15" fillId="15" borderId="8" xfId="5" applyFont="1" applyFill="1" applyBorder="1" applyProtection="1">
      <protection hidden="1"/>
    </xf>
    <xf numFmtId="4" fontId="16" fillId="4" borderId="12" xfId="2" applyNumberFormat="1" applyFont="1" applyFill="1" applyBorder="1" applyProtection="1">
      <protection hidden="1"/>
    </xf>
    <xf numFmtId="0" fontId="15" fillId="0" borderId="8" xfId="2" applyFont="1" applyBorder="1"/>
    <xf numFmtId="2" fontId="16" fillId="0" borderId="0" xfId="2" applyNumberFormat="1" applyFont="1"/>
    <xf numFmtId="0" fontId="16" fillId="13" borderId="24" xfId="2" applyFont="1" applyFill="1" applyBorder="1" applyAlignment="1" applyProtection="1">
      <alignment horizontal="center" vertical="center"/>
      <protection hidden="1"/>
    </xf>
    <xf numFmtId="43" fontId="16" fillId="13" borderId="25" xfId="5" applyFont="1" applyFill="1" applyBorder="1" applyAlignment="1" applyProtection="1">
      <alignment horizontal="center" vertical="center" wrapText="1"/>
      <protection hidden="1"/>
    </xf>
    <xf numFmtId="0" fontId="16" fillId="13" borderId="24" xfId="2" applyFont="1" applyFill="1" applyBorder="1" applyAlignment="1" applyProtection="1">
      <alignment horizontal="center" vertical="center" wrapText="1"/>
      <protection hidden="1"/>
    </xf>
    <xf numFmtId="0" fontId="16" fillId="13" borderId="26" xfId="2" applyFont="1" applyFill="1" applyBorder="1" applyAlignment="1" applyProtection="1">
      <alignment horizontal="center" vertical="center"/>
      <protection hidden="1"/>
    </xf>
    <xf numFmtId="0" fontId="16" fillId="13" borderId="25" xfId="2" applyFont="1" applyFill="1" applyBorder="1" applyAlignment="1" applyProtection="1">
      <alignment horizontal="center" vertical="center"/>
      <protection hidden="1"/>
    </xf>
    <xf numFmtId="43" fontId="16" fillId="13" borderId="24" xfId="5" applyFont="1" applyFill="1" applyBorder="1" applyAlignment="1" applyProtection="1">
      <alignment horizontal="center" vertical="center" wrapText="1"/>
      <protection hidden="1"/>
    </xf>
    <xf numFmtId="10" fontId="10" fillId="2" borderId="5" xfId="0" applyNumberFormat="1" applyFont="1" applyFill="1" applyBorder="1" applyAlignment="1" applyProtection="1">
      <alignment horizontal="center" vertical="center"/>
      <protection hidden="1"/>
    </xf>
    <xf numFmtId="10" fontId="10" fillId="11" borderId="5" xfId="0" applyNumberFormat="1" applyFont="1" applyFill="1" applyBorder="1" applyAlignment="1" applyProtection="1">
      <alignment horizontal="center" vertical="center"/>
      <protection locked="0"/>
    </xf>
    <xf numFmtId="166" fontId="22" fillId="0" borderId="18" xfId="2" applyNumberFormat="1" applyFont="1" applyFill="1" applyBorder="1" applyAlignment="1">
      <alignment horizontal="right"/>
    </xf>
    <xf numFmtId="10" fontId="25" fillId="4" borderId="18" xfId="0" applyNumberFormat="1" applyFont="1" applyFill="1" applyBorder="1" applyProtection="1">
      <protection hidden="1"/>
    </xf>
    <xf numFmtId="9" fontId="10" fillId="0" borderId="0" xfId="0" applyNumberFormat="1" applyFont="1" applyFill="1" applyBorder="1" applyAlignment="1" applyProtection="1">
      <alignment horizontal="center" vertical="center"/>
      <protection hidden="1"/>
    </xf>
    <xf numFmtId="43" fontId="16" fillId="0" borderId="0" xfId="2" applyNumberFormat="1" applyFont="1" applyFill="1"/>
    <xf numFmtId="43" fontId="16" fillId="0" borderId="19" xfId="5" applyFont="1" applyFill="1" applyBorder="1" applyAlignment="1">
      <alignment wrapText="1"/>
    </xf>
    <xf numFmtId="43" fontId="16" fillId="0" borderId="27" xfId="5" applyFont="1" applyFill="1" applyBorder="1" applyAlignment="1">
      <alignment wrapText="1"/>
    </xf>
    <xf numFmtId="9" fontId="16" fillId="0" borderId="28" xfId="2" applyNumberFormat="1" applyFont="1" applyBorder="1"/>
    <xf numFmtId="43" fontId="16" fillId="0" borderId="0" xfId="5" applyFont="1" applyAlignment="1">
      <alignment wrapText="1"/>
    </xf>
    <xf numFmtId="43" fontId="16" fillId="0" borderId="0" xfId="5" applyFont="1" applyFill="1" applyAlignment="1">
      <alignment horizontal="center" wrapText="1"/>
    </xf>
    <xf numFmtId="9" fontId="16" fillId="0" borderId="0" xfId="1" applyFont="1"/>
    <xf numFmtId="43" fontId="5" fillId="2" borderId="0" xfId="0" applyNumberFormat="1" applyFont="1" applyFill="1" applyAlignment="1" applyProtection="1">
      <alignment horizontal="left"/>
      <protection hidden="1"/>
    </xf>
    <xf numFmtId="170" fontId="16" fillId="0" borderId="8" xfId="5" applyNumberFormat="1" applyFont="1" applyBorder="1" applyProtection="1">
      <protection hidden="1"/>
    </xf>
    <xf numFmtId="170" fontId="16" fillId="0" borderId="0" xfId="5" applyNumberFormat="1" applyFont="1"/>
    <xf numFmtId="170" fontId="16" fillId="0" borderId="0" xfId="5" applyNumberFormat="1" applyFont="1" applyFill="1" applyBorder="1"/>
    <xf numFmtId="170" fontId="23" fillId="10" borderId="0" xfId="5" applyNumberFormat="1" applyFont="1" applyFill="1"/>
    <xf numFmtId="170" fontId="16" fillId="13" borderId="8" xfId="5" applyNumberFormat="1" applyFont="1" applyFill="1" applyBorder="1" applyAlignment="1" applyProtection="1">
      <alignment horizontal="center" vertical="center" wrapText="1"/>
      <protection hidden="1"/>
    </xf>
    <xf numFmtId="170" fontId="15" fillId="14" borderId="8" xfId="5" applyNumberFormat="1" applyFont="1" applyFill="1" applyBorder="1" applyProtection="1">
      <protection hidden="1"/>
    </xf>
    <xf numFmtId="170" fontId="16" fillId="0" borderId="8" xfId="5" applyNumberFormat="1" applyFont="1" applyFill="1" applyBorder="1" applyProtection="1">
      <protection hidden="1"/>
    </xf>
    <xf numFmtId="170" fontId="16" fillId="0" borderId="0" xfId="5" applyNumberFormat="1" applyFont="1" applyFill="1" applyAlignment="1">
      <alignment vertical="top" wrapText="1"/>
    </xf>
    <xf numFmtId="170" fontId="15" fillId="0" borderId="0" xfId="5" applyNumberFormat="1" applyFont="1" applyFill="1"/>
    <xf numFmtId="170" fontId="16" fillId="0" borderId="0" xfId="5" applyNumberFormat="1" applyFont="1" applyFill="1"/>
    <xf numFmtId="170" fontId="16" fillId="0" borderId="8" xfId="5" applyNumberFormat="1" applyFont="1" applyBorder="1" applyAlignment="1" applyProtection="1">
      <alignment horizontal="left" indent="1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43" fontId="25" fillId="14" borderId="8" xfId="5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" fontId="10" fillId="16" borderId="5" xfId="0" applyNumberFormat="1" applyFont="1" applyFill="1" applyBorder="1" applyAlignment="1" applyProtection="1">
      <alignment horizontal="center" vertical="center"/>
      <protection locked="0"/>
    </xf>
    <xf numFmtId="9" fontId="10" fillId="16" borderId="5" xfId="0" applyNumberFormat="1" applyFont="1" applyFill="1" applyBorder="1" applyAlignment="1" applyProtection="1">
      <alignment horizontal="center" vertical="center"/>
      <protection locked="0"/>
    </xf>
    <xf numFmtId="43" fontId="10" fillId="16" borderId="5" xfId="0" applyNumberFormat="1" applyFont="1" applyFill="1" applyBorder="1" applyAlignment="1" applyProtection="1">
      <alignment horizontal="center" vertical="center"/>
      <protection hidden="1"/>
    </xf>
    <xf numFmtId="10" fontId="11" fillId="2" borderId="18" xfId="0" applyNumberFormat="1" applyFont="1" applyFill="1" applyBorder="1" applyAlignment="1" applyProtection="1">
      <alignment horizontal="center"/>
      <protection hidden="1"/>
    </xf>
    <xf numFmtId="43" fontId="10" fillId="17" borderId="5" xfId="5" applyFont="1" applyFill="1" applyBorder="1" applyAlignment="1" applyProtection="1">
      <alignment horizontal="center" vertical="top"/>
      <protection hidden="1"/>
    </xf>
    <xf numFmtId="43" fontId="15" fillId="14" borderId="8" xfId="2" applyNumberFormat="1" applyFont="1" applyFill="1" applyBorder="1" applyProtection="1">
      <protection hidden="1"/>
    </xf>
    <xf numFmtId="43" fontId="15" fillId="14" borderId="8" xfId="5" applyFont="1" applyFill="1" applyBorder="1" applyAlignment="1" applyProtection="1">
      <alignment horizontal="center"/>
      <protection hidden="1"/>
    </xf>
    <xf numFmtId="166" fontId="26" fillId="0" borderId="0" xfId="4" applyNumberFormat="1" applyFont="1" applyProtection="1">
      <protection hidden="1"/>
    </xf>
    <xf numFmtId="0" fontId="18" fillId="0" borderId="0" xfId="2" applyFont="1" applyProtection="1">
      <protection hidden="1"/>
    </xf>
    <xf numFmtId="10" fontId="18" fillId="0" borderId="0" xfId="2" applyNumberFormat="1" applyFont="1" applyProtection="1">
      <protection hidden="1"/>
    </xf>
    <xf numFmtId="43" fontId="16" fillId="2" borderId="8" xfId="5" applyFont="1" applyFill="1" applyBorder="1" applyProtection="1">
      <protection hidden="1"/>
    </xf>
    <xf numFmtId="0" fontId="6" fillId="2" borderId="29" xfId="0" applyFont="1" applyFill="1" applyBorder="1" applyAlignment="1" applyProtection="1">
      <alignment horizontal="left" vertical="center"/>
      <protection hidden="1"/>
    </xf>
    <xf numFmtId="43" fontId="10" fillId="12" borderId="5" xfId="5" applyFont="1" applyFill="1" applyBorder="1" applyAlignment="1" applyProtection="1">
      <alignment horizontal="center" vertical="center"/>
      <protection locked="0"/>
    </xf>
    <xf numFmtId="1" fontId="10" fillId="12" borderId="5" xfId="0" applyNumberFormat="1" applyFont="1" applyFill="1" applyBorder="1" applyAlignment="1" applyProtection="1">
      <alignment horizontal="center" vertical="center"/>
      <protection locked="0"/>
    </xf>
    <xf numFmtId="14" fontId="10" fillId="12" borderId="5" xfId="0" applyNumberFormat="1" applyFont="1" applyFill="1" applyBorder="1" applyAlignment="1" applyProtection="1">
      <alignment horizontal="center" vertical="center"/>
      <protection locked="0"/>
    </xf>
    <xf numFmtId="169" fontId="11" fillId="2" borderId="5" xfId="0" applyNumberFormat="1" applyFont="1" applyFill="1" applyBorder="1" applyAlignment="1" applyProtection="1">
      <alignment horizontal="center" vertical="center"/>
      <protection hidden="1"/>
    </xf>
    <xf numFmtId="0" fontId="6" fillId="12" borderId="5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Protection="1">
      <protection hidden="1"/>
    </xf>
    <xf numFmtId="4" fontId="15" fillId="0" borderId="0" xfId="2" applyNumberFormat="1" applyFont="1" applyProtection="1">
      <protection hidden="1"/>
    </xf>
    <xf numFmtId="0" fontId="28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28" fillId="2" borderId="0" xfId="0" applyFont="1" applyFill="1" applyBorder="1" applyProtection="1">
      <protection hidden="1"/>
    </xf>
    <xf numFmtId="0" fontId="14" fillId="2" borderId="0" xfId="0" applyFont="1" applyFill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6" xfId="0" applyFont="1" applyFill="1" applyBorder="1" applyAlignment="1" applyProtection="1">
      <alignment horizontal="right" vertical="center" wrapText="1"/>
      <protection hidden="1"/>
    </xf>
    <xf numFmtId="0" fontId="21" fillId="2" borderId="7" xfId="0" applyFont="1" applyFill="1" applyBorder="1" applyAlignment="1" applyProtection="1">
      <alignment horizontal="right" vertical="center" wrapText="1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right" vertical="center"/>
      <protection hidden="1"/>
    </xf>
    <xf numFmtId="0" fontId="10" fillId="2" borderId="3" xfId="0" applyFont="1" applyFill="1" applyBorder="1" applyAlignment="1" applyProtection="1">
      <alignment horizontal="right" vertical="center"/>
      <protection hidden="1"/>
    </xf>
    <xf numFmtId="0" fontId="27" fillId="2" borderId="5" xfId="0" applyFont="1" applyFill="1" applyBorder="1" applyAlignment="1" applyProtection="1">
      <alignment horizontal="left"/>
      <protection hidden="1"/>
    </xf>
    <xf numFmtId="0" fontId="0" fillId="0" borderId="5" xfId="0" applyBorder="1" applyAlignment="1">
      <alignment horizontal="left"/>
    </xf>
    <xf numFmtId="0" fontId="0" fillId="0" borderId="7" xfId="0" applyFont="1" applyBorder="1" applyAlignment="1" applyProtection="1">
      <alignment horizontal="right" vertical="center" wrapText="1"/>
      <protection hidden="1"/>
    </xf>
    <xf numFmtId="0" fontId="6" fillId="2" borderId="1" xfId="0" applyFont="1" applyFill="1" applyBorder="1" applyAlignment="1" applyProtection="1">
      <alignment horizontal="right" vertical="center"/>
      <protection hidden="1"/>
    </xf>
    <xf numFmtId="0" fontId="6" fillId="2" borderId="3" xfId="0" applyFont="1" applyFill="1" applyBorder="1" applyAlignment="1" applyProtection="1">
      <alignment horizontal="right" vertical="center"/>
      <protection hidden="1"/>
    </xf>
    <xf numFmtId="0" fontId="12" fillId="2" borderId="8" xfId="0" applyFont="1" applyFill="1" applyBorder="1" applyAlignment="1" applyProtection="1">
      <alignment horizontal="left"/>
      <protection hidden="1"/>
    </xf>
    <xf numFmtId="0" fontId="10" fillId="12" borderId="6" xfId="0" applyFont="1" applyFill="1" applyBorder="1" applyAlignment="1" applyProtection="1">
      <alignment horizontal="center"/>
      <protection hidden="1"/>
    </xf>
    <xf numFmtId="0" fontId="10" fillId="12" borderId="15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0" fillId="16" borderId="1" xfId="0" applyFont="1" applyFill="1" applyBorder="1" applyAlignment="1" applyProtection="1">
      <alignment horizontal="center"/>
      <protection hidden="1"/>
    </xf>
    <xf numFmtId="0" fontId="10" fillId="16" borderId="2" xfId="0" applyFont="1" applyFill="1" applyBorder="1" applyAlignment="1" applyProtection="1">
      <alignment horizontal="center"/>
      <protection hidden="1"/>
    </xf>
    <xf numFmtId="0" fontId="10" fillId="16" borderId="3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10" fillId="2" borderId="7" xfId="0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>
      <alignment horizontal="left" vertical="center"/>
    </xf>
    <xf numFmtId="10" fontId="25" fillId="0" borderId="8" xfId="2" applyNumberFormat="1" applyFont="1" applyBorder="1" applyAlignment="1">
      <alignment horizontal="center"/>
    </xf>
    <xf numFmtId="0" fontId="16" fillId="0" borderId="0" xfId="2" applyFont="1" applyAlignment="1">
      <alignment horizontal="center"/>
    </xf>
    <xf numFmtId="2" fontId="16" fillId="0" borderId="0" xfId="2" applyNumberFormat="1" applyFont="1" applyFill="1" applyAlignment="1">
      <alignment horizontal="left" vertical="top" wrapText="1"/>
    </xf>
  </cellXfs>
  <cellStyles count="6">
    <cellStyle name="Percent 2" xfId="4"/>
    <cellStyle name="Обычный" xfId="0" builtinId="0"/>
    <cellStyle name="Обычный 2" xfId="2"/>
    <cellStyle name="Процентный" xfId="1" builtinId="5"/>
    <cellStyle name="Процентный 2" xfId="3"/>
    <cellStyle name="Финансовый" xfId="5" builtinId="3"/>
  </cellStyles>
  <dxfs count="0"/>
  <tableStyles count="0" defaultTableStyle="TableStyleMedium9" defaultPivotStyle="PivotStyleLight16"/>
  <colors>
    <mruColors>
      <color rgb="FFFCFED8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F171"/>
  <sheetViews>
    <sheetView tabSelected="1" view="pageBreakPreview" topLeftCell="A5" zoomScaleNormal="85" zoomScaleSheetLayoutView="100" workbookViewId="0">
      <selection activeCell="E21" sqref="E21"/>
    </sheetView>
  </sheetViews>
  <sheetFormatPr defaultColWidth="9.109375" defaultRowHeight="13.8" x14ac:dyDescent="0.3"/>
  <cols>
    <col min="1" max="1" width="0.33203125" style="8" customWidth="1"/>
    <col min="2" max="2" width="15" style="43" customWidth="1"/>
    <col min="3" max="3" width="61" style="43" customWidth="1"/>
    <col min="4" max="4" width="1.6640625" style="8" hidden="1" customWidth="1"/>
    <col min="5" max="5" width="19.88671875" style="8" bestFit="1" customWidth="1"/>
    <col min="6" max="6" width="9.5546875" style="8" customWidth="1"/>
    <col min="7" max="7" width="9.44140625" style="8" hidden="1" customWidth="1"/>
    <col min="8" max="8" width="24.109375" style="8" hidden="1" customWidth="1"/>
    <col min="9" max="9" width="13.33203125" style="8" hidden="1" customWidth="1"/>
    <col min="10" max="10" width="7.6640625" style="8" hidden="1" customWidth="1"/>
    <col min="11" max="11" width="3.88671875" style="8" hidden="1" customWidth="1"/>
    <col min="12" max="12" width="4.44140625" style="8" hidden="1" customWidth="1"/>
    <col min="13" max="13" width="18.6640625" style="8" hidden="1" customWidth="1"/>
    <col min="14" max="14" width="10.5546875" style="8" hidden="1" customWidth="1"/>
    <col min="15" max="15" width="15.109375" style="8" hidden="1" customWidth="1"/>
    <col min="16" max="17" width="9.109375" style="8" hidden="1" customWidth="1"/>
    <col min="18" max="18" width="9" style="8" hidden="1" customWidth="1"/>
    <col min="19" max="25" width="0" style="8" hidden="1" customWidth="1"/>
    <col min="26" max="26" width="9.109375" style="8" hidden="1" customWidth="1"/>
    <col min="27" max="701" width="0" style="8" hidden="1" customWidth="1"/>
    <col min="702" max="16384" width="9.109375" style="8"/>
  </cols>
  <sheetData>
    <row r="1" spans="1:27" hidden="1" x14ac:dyDescent="0.3"/>
    <row r="2" spans="1:27" hidden="1" x14ac:dyDescent="0.3">
      <c r="B2" s="9"/>
      <c r="C2" s="275"/>
      <c r="D2" s="275"/>
      <c r="E2" s="275"/>
      <c r="F2" s="10"/>
      <c r="G2" s="11"/>
      <c r="H2" s="12"/>
      <c r="I2" s="10"/>
      <c r="J2" s="10"/>
      <c r="L2" s="245"/>
      <c r="M2" s="245"/>
      <c r="N2" s="245"/>
      <c r="O2" s="245"/>
    </row>
    <row r="3" spans="1:27" hidden="1" x14ac:dyDescent="0.3">
      <c r="B3" s="9"/>
      <c r="C3" s="275"/>
      <c r="D3" s="275"/>
      <c r="E3" s="275"/>
      <c r="F3" s="10"/>
      <c r="G3" s="11"/>
      <c r="H3" s="12"/>
      <c r="I3" s="10"/>
      <c r="J3" s="10"/>
      <c r="L3" s="245"/>
      <c r="M3" s="245"/>
      <c r="N3" s="245"/>
      <c r="O3" s="245"/>
    </row>
    <row r="4" spans="1:27" hidden="1" x14ac:dyDescent="0.3">
      <c r="B4" s="9"/>
      <c r="C4" s="275"/>
      <c r="D4" s="275"/>
      <c r="E4" s="275"/>
      <c r="F4" s="10"/>
      <c r="G4" s="11"/>
      <c r="H4" s="12"/>
      <c r="I4" s="10"/>
      <c r="J4" s="10"/>
      <c r="N4" s="13" t="s">
        <v>0</v>
      </c>
      <c r="O4" s="13" t="s">
        <v>1</v>
      </c>
    </row>
    <row r="5" spans="1:27" ht="28.5" customHeight="1" x14ac:dyDescent="0.3">
      <c r="A5" s="14"/>
      <c r="B5" s="276" t="s">
        <v>2</v>
      </c>
      <c r="C5" s="277"/>
      <c r="D5" s="277"/>
      <c r="E5" s="278"/>
      <c r="F5" s="15"/>
      <c r="L5" s="16"/>
      <c r="M5" s="17" t="s">
        <v>3</v>
      </c>
      <c r="N5" s="18">
        <f>IF(J146&gt;70%,E7*0.7,E21)</f>
        <v>50000</v>
      </c>
      <c r="O5" s="19" t="e">
        <f>PV(E12/12,N7,#REF!,0,0)</f>
        <v>#REF!</v>
      </c>
    </row>
    <row r="6" spans="1:27" ht="15.6" hidden="1" x14ac:dyDescent="0.3">
      <c r="A6" s="20"/>
      <c r="B6" s="21"/>
      <c r="C6" s="21"/>
      <c r="D6" s="22"/>
      <c r="E6" s="23"/>
      <c r="F6" s="15"/>
      <c r="L6" s="17"/>
      <c r="M6" s="17"/>
    </row>
    <row r="7" spans="1:27" ht="15.6" hidden="1" x14ac:dyDescent="0.3">
      <c r="A7" s="24"/>
      <c r="B7" s="261" t="s">
        <v>4</v>
      </c>
      <c r="C7" s="262"/>
      <c r="D7" s="25"/>
      <c r="E7" s="26">
        <v>0</v>
      </c>
      <c r="F7" s="15"/>
      <c r="L7" s="27"/>
      <c r="M7" s="17" t="s">
        <v>5</v>
      </c>
      <c r="N7" s="18">
        <f>ROUNDDOWN(E11,0)</f>
        <v>36</v>
      </c>
    </row>
    <row r="8" spans="1:27" ht="15.6" hidden="1" x14ac:dyDescent="0.3">
      <c r="A8" s="24"/>
      <c r="B8" s="261" t="s">
        <v>6</v>
      </c>
      <c r="C8" s="262"/>
      <c r="D8" s="25"/>
      <c r="E8" s="28">
        <v>0</v>
      </c>
      <c r="F8" s="15"/>
      <c r="G8" s="15"/>
      <c r="I8" s="15"/>
      <c r="J8" s="29"/>
      <c r="L8" s="17"/>
      <c r="M8" s="17"/>
    </row>
    <row r="9" spans="1:27" ht="18" x14ac:dyDescent="0.35">
      <c r="A9" s="24"/>
      <c r="B9" s="279" t="s">
        <v>4</v>
      </c>
      <c r="C9" s="280"/>
      <c r="D9" s="25"/>
      <c r="E9" s="233">
        <v>45000</v>
      </c>
      <c r="F9" s="240" t="str">
        <f>IF(E9&gt;50000,"Сума перевищує 50000грн","")</f>
        <v/>
      </c>
      <c r="G9" s="15"/>
      <c r="I9" s="15"/>
      <c r="J9" s="29"/>
      <c r="L9" s="17"/>
      <c r="M9" s="17"/>
      <c r="Z9" s="8" t="s">
        <v>61</v>
      </c>
    </row>
    <row r="10" spans="1:27" ht="15.6" hidden="1" x14ac:dyDescent="0.3">
      <c r="A10" s="24"/>
      <c r="B10" s="261" t="s">
        <v>67</v>
      </c>
      <c r="C10" s="262"/>
      <c r="D10" s="25"/>
      <c r="E10" s="233">
        <v>0</v>
      </c>
      <c r="F10" s="15"/>
      <c r="G10" s="15"/>
      <c r="I10" s="15"/>
      <c r="J10" s="29"/>
      <c r="L10" s="17"/>
      <c r="M10" s="17"/>
      <c r="R10" s="30">
        <f>E10/E9</f>
        <v>0</v>
      </c>
      <c r="Z10" s="8" t="s">
        <v>62</v>
      </c>
    </row>
    <row r="11" spans="1:27" ht="15.6" x14ac:dyDescent="0.3">
      <c r="A11" s="24"/>
      <c r="B11" s="261" t="s">
        <v>52</v>
      </c>
      <c r="C11" s="262"/>
      <c r="D11" s="25"/>
      <c r="E11" s="234">
        <v>36</v>
      </c>
      <c r="F11" s="15"/>
      <c r="G11" s="15"/>
      <c r="I11" s="15"/>
      <c r="J11" s="29"/>
      <c r="L11" s="17"/>
      <c r="M11" s="17"/>
    </row>
    <row r="12" spans="1:27" ht="15.6" x14ac:dyDescent="0.3">
      <c r="A12" s="24"/>
      <c r="B12" s="261" t="s">
        <v>66</v>
      </c>
      <c r="C12" s="262" t="s">
        <v>45</v>
      </c>
      <c r="D12" s="25"/>
      <c r="E12" s="190">
        <v>1E-4</v>
      </c>
      <c r="F12" s="15"/>
      <c r="G12" s="15"/>
      <c r="I12" s="15"/>
      <c r="J12" s="29"/>
      <c r="L12" s="17"/>
      <c r="M12" s="17"/>
      <c r="Z12" s="32">
        <v>0.02</v>
      </c>
    </row>
    <row r="13" spans="1:27" ht="15.6" x14ac:dyDescent="0.3">
      <c r="A13" s="24"/>
      <c r="B13" s="261" t="s">
        <v>65</v>
      </c>
      <c r="C13" s="262" t="s">
        <v>46</v>
      </c>
      <c r="D13" s="25"/>
      <c r="E13" s="190">
        <v>0.1</v>
      </c>
      <c r="F13" s="15"/>
      <c r="G13" s="15"/>
      <c r="I13" s="15"/>
      <c r="J13" s="29"/>
      <c r="L13" s="17"/>
      <c r="M13" s="17"/>
      <c r="Z13" s="32">
        <v>2.1999999999999999E-2</v>
      </c>
    </row>
    <row r="14" spans="1:27" ht="15.6" hidden="1" x14ac:dyDescent="0.3">
      <c r="A14" s="24"/>
      <c r="B14" s="261" t="s">
        <v>81</v>
      </c>
      <c r="C14" s="262"/>
      <c r="D14" s="25"/>
      <c r="E14" s="190">
        <v>0</v>
      </c>
      <c r="F14" s="15"/>
      <c r="G14" s="15"/>
      <c r="I14" s="15"/>
      <c r="J14" s="29"/>
      <c r="L14" s="17"/>
      <c r="M14" s="17"/>
      <c r="Z14" s="32"/>
    </row>
    <row r="15" spans="1:27" ht="15.6" x14ac:dyDescent="0.3">
      <c r="A15" s="24"/>
      <c r="B15" s="279" t="s">
        <v>47</v>
      </c>
      <c r="C15" s="281"/>
      <c r="D15" s="25"/>
      <c r="E15" s="190">
        <v>3.9899999999999998E-2</v>
      </c>
      <c r="F15" s="15"/>
      <c r="G15" s="15"/>
      <c r="H15" s="214" t="s">
        <v>84</v>
      </c>
      <c r="I15" s="190">
        <v>0</v>
      </c>
      <c r="J15" s="29"/>
      <c r="L15" s="17"/>
      <c r="M15" s="17"/>
      <c r="Z15" s="32">
        <v>2.5000000000000001E-2</v>
      </c>
      <c r="AA15" s="8">
        <v>3</v>
      </c>
    </row>
    <row r="16" spans="1:27" ht="15.6" hidden="1" x14ac:dyDescent="0.3">
      <c r="A16" s="24"/>
      <c r="B16" s="133"/>
      <c r="C16" s="134" t="s">
        <v>68</v>
      </c>
      <c r="D16" s="25"/>
      <c r="E16" s="221">
        <v>0</v>
      </c>
      <c r="F16" s="15"/>
      <c r="G16" s="15"/>
      <c r="I16" s="15"/>
      <c r="J16" s="29"/>
      <c r="L16" s="17"/>
      <c r="M16" s="17"/>
      <c r="Z16" s="32"/>
      <c r="AA16" s="8">
        <v>5</v>
      </c>
    </row>
    <row r="17" spans="1:702" ht="15.6" hidden="1" x14ac:dyDescent="0.3">
      <c r="A17" s="24"/>
      <c r="B17" s="261" t="s">
        <v>64</v>
      </c>
      <c r="C17" s="262" t="s">
        <v>48</v>
      </c>
      <c r="D17" s="25"/>
      <c r="E17" s="222">
        <v>0</v>
      </c>
      <c r="F17" s="15"/>
      <c r="G17" s="15"/>
      <c r="I17" s="15"/>
      <c r="J17" s="29"/>
      <c r="L17" s="17"/>
      <c r="M17" s="17"/>
      <c r="R17" s="4" t="s">
        <v>61</v>
      </c>
      <c r="S17" s="8" t="s">
        <v>59</v>
      </c>
      <c r="AA17" s="8">
        <v>6</v>
      </c>
    </row>
    <row r="18" spans="1:702" ht="15.6" hidden="1" x14ac:dyDescent="0.3">
      <c r="A18" s="24"/>
      <c r="B18" s="261" t="s">
        <v>63</v>
      </c>
      <c r="C18" s="262" t="s">
        <v>49</v>
      </c>
      <c r="D18" s="25"/>
      <c r="E18" s="222">
        <v>0</v>
      </c>
      <c r="F18" s="15"/>
      <c r="G18" s="15"/>
      <c r="I18" s="15"/>
      <c r="J18" s="29"/>
      <c r="L18" s="17"/>
      <c r="M18" s="17"/>
      <c r="R18" s="4" t="s">
        <v>61</v>
      </c>
      <c r="S18" s="8" t="s">
        <v>60</v>
      </c>
      <c r="AA18" s="8">
        <v>10</v>
      </c>
    </row>
    <row r="19" spans="1:702" ht="15.6" hidden="1" x14ac:dyDescent="0.3">
      <c r="A19" s="24"/>
      <c r="B19" s="279" t="s">
        <v>78</v>
      </c>
      <c r="C19" s="280"/>
      <c r="D19" s="25"/>
      <c r="E19" s="223">
        <v>0</v>
      </c>
      <c r="F19" s="15"/>
      <c r="G19" s="15"/>
      <c r="I19" s="15"/>
      <c r="J19" s="29"/>
      <c r="L19" s="17"/>
      <c r="M19" s="17"/>
      <c r="R19" s="194"/>
    </row>
    <row r="20" spans="1:702" ht="15.6" x14ac:dyDescent="0.3">
      <c r="A20" s="24"/>
      <c r="B20" s="261" t="s">
        <v>18</v>
      </c>
      <c r="C20" s="262"/>
      <c r="D20" s="31"/>
      <c r="E20" s="235">
        <v>44692</v>
      </c>
      <c r="F20" s="15"/>
      <c r="G20" s="15"/>
      <c r="I20" s="15"/>
      <c r="J20" s="29"/>
      <c r="L20" s="17"/>
      <c r="M20" s="17"/>
      <c r="AA20" s="8">
        <v>12</v>
      </c>
    </row>
    <row r="21" spans="1:702" ht="18" x14ac:dyDescent="0.35">
      <c r="A21" s="24"/>
      <c r="B21" s="265" t="s">
        <v>85</v>
      </c>
      <c r="C21" s="266"/>
      <c r="D21" s="23"/>
      <c r="E21" s="236">
        <f>SUM(E22:E25)</f>
        <v>50000</v>
      </c>
      <c r="F21" s="243" t="str">
        <f>IF(E21&gt;50000,"!Сума перевищує 50 000грн","")</f>
        <v/>
      </c>
      <c r="G21" s="240"/>
      <c r="H21" s="240"/>
      <c r="I21" s="240"/>
      <c r="J21" s="241"/>
      <c r="K21" s="240"/>
      <c r="L21" s="242"/>
      <c r="M21" s="242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  <c r="IS21" s="240"/>
      <c r="IT21" s="240"/>
      <c r="IU21" s="240"/>
      <c r="IV21" s="240"/>
      <c r="IW21" s="240"/>
      <c r="IX21" s="240"/>
      <c r="IY21" s="240"/>
      <c r="IZ21" s="240"/>
      <c r="JA21" s="240"/>
      <c r="JB21" s="240"/>
      <c r="JC21" s="240"/>
      <c r="JD21" s="240"/>
      <c r="JE21" s="240"/>
      <c r="JF21" s="240"/>
      <c r="JG21" s="240"/>
      <c r="JH21" s="240"/>
      <c r="JI21" s="240"/>
      <c r="JJ21" s="240"/>
      <c r="JK21" s="240"/>
      <c r="JL21" s="240"/>
      <c r="JM21" s="240"/>
      <c r="JN21" s="240"/>
      <c r="JO21" s="240"/>
      <c r="JP21" s="240"/>
      <c r="JQ21" s="240"/>
      <c r="JR21" s="240"/>
      <c r="JS21" s="240"/>
      <c r="JT21" s="240"/>
      <c r="JU21" s="240"/>
      <c r="JV21" s="240"/>
      <c r="JW21" s="240"/>
      <c r="JX21" s="240"/>
      <c r="JY21" s="240"/>
      <c r="JZ21" s="240"/>
      <c r="KA21" s="240"/>
      <c r="KB21" s="240"/>
      <c r="KC21" s="240"/>
      <c r="KD21" s="240"/>
      <c r="KE21" s="240"/>
      <c r="KF21" s="240"/>
      <c r="KG21" s="240"/>
      <c r="KH21" s="240"/>
      <c r="KI21" s="240"/>
      <c r="KJ21" s="240"/>
      <c r="KK21" s="240"/>
      <c r="KL21" s="240"/>
      <c r="KM21" s="240"/>
      <c r="KN21" s="240"/>
      <c r="KO21" s="240"/>
      <c r="KP21" s="240"/>
      <c r="KQ21" s="240"/>
      <c r="KR21" s="240"/>
      <c r="KS21" s="240"/>
      <c r="KT21" s="240"/>
      <c r="KU21" s="240"/>
      <c r="KV21" s="240"/>
      <c r="KW21" s="240"/>
      <c r="KX21" s="240"/>
      <c r="KY21" s="240"/>
      <c r="KZ21" s="240"/>
      <c r="LA21" s="240"/>
      <c r="LB21" s="240"/>
      <c r="LC21" s="240"/>
      <c r="LD21" s="240"/>
      <c r="LE21" s="240"/>
      <c r="LF21" s="240"/>
      <c r="LG21" s="240"/>
      <c r="LH21" s="240"/>
      <c r="LI21" s="240"/>
      <c r="LJ21" s="240"/>
      <c r="LK21" s="240"/>
      <c r="LL21" s="240"/>
      <c r="LM21" s="240"/>
      <c r="LN21" s="240"/>
      <c r="LO21" s="240"/>
      <c r="LP21" s="240"/>
      <c r="LQ21" s="240"/>
      <c r="LR21" s="240"/>
      <c r="LS21" s="240"/>
      <c r="LT21" s="240"/>
      <c r="LU21" s="240"/>
      <c r="LV21" s="240"/>
      <c r="LW21" s="240"/>
      <c r="LX21" s="240"/>
      <c r="LY21" s="240"/>
      <c r="LZ21" s="240"/>
      <c r="MA21" s="240"/>
      <c r="MB21" s="240"/>
      <c r="MC21" s="240"/>
      <c r="MD21" s="240"/>
      <c r="ME21" s="240"/>
      <c r="MF21" s="240"/>
      <c r="MG21" s="240"/>
      <c r="MH21" s="240"/>
      <c r="MI21" s="240"/>
      <c r="MJ21" s="240"/>
      <c r="MK21" s="240"/>
      <c r="ML21" s="240"/>
      <c r="MM21" s="240"/>
      <c r="MN21" s="240"/>
      <c r="MO21" s="240"/>
      <c r="MP21" s="240"/>
      <c r="MQ21" s="240"/>
      <c r="MR21" s="240"/>
      <c r="MS21" s="240"/>
      <c r="MT21" s="240"/>
      <c r="MU21" s="240"/>
      <c r="MV21" s="240"/>
      <c r="MW21" s="240"/>
      <c r="MX21" s="240"/>
      <c r="MY21" s="240"/>
      <c r="MZ21" s="240"/>
      <c r="NA21" s="240"/>
      <c r="NB21" s="240"/>
      <c r="NC21" s="240"/>
      <c r="ND21" s="240"/>
      <c r="NE21" s="240"/>
      <c r="NF21" s="240"/>
      <c r="NG21" s="240"/>
      <c r="NH21" s="240"/>
      <c r="NI21" s="240"/>
      <c r="NJ21" s="240"/>
      <c r="NK21" s="240"/>
      <c r="NL21" s="240"/>
      <c r="NM21" s="240"/>
      <c r="NN21" s="240"/>
      <c r="NO21" s="240"/>
      <c r="NP21" s="240"/>
      <c r="NQ21" s="240"/>
      <c r="NR21" s="240"/>
      <c r="NS21" s="240"/>
      <c r="NT21" s="240"/>
      <c r="NU21" s="240"/>
      <c r="NV21" s="240"/>
      <c r="NW21" s="240"/>
      <c r="NX21" s="240"/>
      <c r="NY21" s="240"/>
      <c r="NZ21" s="240"/>
      <c r="OA21" s="240"/>
      <c r="OB21" s="240"/>
      <c r="OC21" s="240"/>
      <c r="OD21" s="240"/>
      <c r="OE21" s="240"/>
      <c r="OF21" s="240"/>
      <c r="OG21" s="240"/>
      <c r="OH21" s="240"/>
      <c r="OI21" s="240"/>
      <c r="OJ21" s="240"/>
      <c r="OK21" s="240"/>
      <c r="OL21" s="240"/>
      <c r="OM21" s="240"/>
      <c r="ON21" s="240"/>
      <c r="OO21" s="240"/>
      <c r="OP21" s="240"/>
      <c r="OQ21" s="240"/>
      <c r="OR21" s="240"/>
      <c r="OS21" s="240"/>
      <c r="OT21" s="240"/>
      <c r="OU21" s="240"/>
      <c r="OV21" s="240"/>
      <c r="OW21" s="240"/>
      <c r="OX21" s="240"/>
      <c r="OY21" s="240"/>
      <c r="OZ21" s="240"/>
      <c r="PA21" s="240"/>
      <c r="PB21" s="240"/>
      <c r="PC21" s="240"/>
      <c r="PD21" s="240"/>
      <c r="PE21" s="240"/>
      <c r="PF21" s="240"/>
      <c r="PG21" s="240"/>
      <c r="PH21" s="240"/>
      <c r="PI21" s="240"/>
      <c r="PJ21" s="240"/>
      <c r="PK21" s="240"/>
      <c r="PL21" s="240"/>
      <c r="PM21" s="240"/>
      <c r="PN21" s="240"/>
      <c r="PO21" s="240"/>
      <c r="PP21" s="240"/>
      <c r="PQ21" s="240"/>
      <c r="PR21" s="240"/>
      <c r="PS21" s="240"/>
      <c r="PT21" s="240"/>
      <c r="PU21" s="240"/>
      <c r="PV21" s="240"/>
      <c r="PW21" s="240"/>
      <c r="PX21" s="240"/>
      <c r="PY21" s="240"/>
      <c r="PZ21" s="240"/>
      <c r="QA21" s="240"/>
      <c r="QB21" s="240"/>
      <c r="QC21" s="240"/>
      <c r="QD21" s="240"/>
      <c r="QE21" s="240"/>
      <c r="QF21" s="240"/>
      <c r="QG21" s="240"/>
      <c r="QH21" s="240"/>
      <c r="QI21" s="240"/>
      <c r="QJ21" s="240"/>
      <c r="QK21" s="240"/>
      <c r="QL21" s="240"/>
      <c r="QM21" s="240"/>
      <c r="QN21" s="240"/>
      <c r="QO21" s="240"/>
      <c r="QP21" s="240"/>
      <c r="QQ21" s="240"/>
      <c r="QR21" s="240"/>
      <c r="QS21" s="240"/>
      <c r="QT21" s="240"/>
      <c r="QU21" s="240"/>
      <c r="QV21" s="240"/>
      <c r="QW21" s="240"/>
      <c r="QX21" s="240"/>
      <c r="QY21" s="240"/>
      <c r="QZ21" s="240"/>
      <c r="RA21" s="240"/>
      <c r="RB21" s="240"/>
      <c r="RC21" s="240"/>
      <c r="RD21" s="240"/>
      <c r="RE21" s="240"/>
      <c r="RF21" s="240"/>
      <c r="RG21" s="240"/>
      <c r="RH21" s="240"/>
      <c r="RI21" s="240"/>
      <c r="RJ21" s="240"/>
      <c r="RK21" s="240"/>
      <c r="RL21" s="240"/>
      <c r="RM21" s="240"/>
      <c r="RN21" s="240"/>
      <c r="RO21" s="240"/>
      <c r="RP21" s="240"/>
      <c r="RQ21" s="240"/>
      <c r="RR21" s="240"/>
      <c r="RS21" s="240"/>
      <c r="RT21" s="240"/>
      <c r="RU21" s="240"/>
      <c r="RV21" s="240"/>
      <c r="RW21" s="240"/>
      <c r="RX21" s="240"/>
      <c r="RY21" s="240"/>
      <c r="RZ21" s="240"/>
      <c r="SA21" s="240"/>
      <c r="SB21" s="240"/>
      <c r="SC21" s="240"/>
      <c r="SD21" s="240"/>
      <c r="SE21" s="240"/>
      <c r="SF21" s="240"/>
      <c r="SG21" s="240"/>
      <c r="SH21" s="240"/>
      <c r="SI21" s="240"/>
      <c r="SJ21" s="240"/>
      <c r="SK21" s="240"/>
      <c r="SL21" s="240"/>
      <c r="SM21" s="240"/>
      <c r="SN21" s="240"/>
      <c r="SO21" s="240"/>
      <c r="SP21" s="240"/>
      <c r="SQ21" s="240"/>
      <c r="SR21" s="240"/>
      <c r="SS21" s="240"/>
      <c r="ST21" s="240"/>
      <c r="SU21" s="240"/>
      <c r="SV21" s="240"/>
      <c r="SW21" s="240"/>
      <c r="SX21" s="240"/>
      <c r="SY21" s="240"/>
      <c r="SZ21" s="240"/>
      <c r="TA21" s="240"/>
      <c r="TB21" s="240"/>
      <c r="TC21" s="240"/>
      <c r="TD21" s="240"/>
      <c r="TE21" s="240"/>
      <c r="TF21" s="240"/>
      <c r="TG21" s="240"/>
      <c r="TH21" s="240"/>
      <c r="TI21" s="240"/>
      <c r="TJ21" s="240"/>
      <c r="TK21" s="240"/>
      <c r="TL21" s="240"/>
      <c r="TM21" s="240"/>
      <c r="TN21" s="240"/>
      <c r="TO21" s="240"/>
      <c r="TP21" s="240"/>
      <c r="TQ21" s="240"/>
      <c r="TR21" s="240"/>
      <c r="TS21" s="240"/>
      <c r="TT21" s="240"/>
      <c r="TU21" s="240"/>
      <c r="TV21" s="240"/>
      <c r="TW21" s="240"/>
      <c r="TX21" s="240"/>
      <c r="TY21" s="240"/>
      <c r="TZ21" s="240"/>
      <c r="UA21" s="240"/>
      <c r="UB21" s="240"/>
      <c r="UC21" s="240"/>
      <c r="UD21" s="240"/>
      <c r="UE21" s="240"/>
      <c r="UF21" s="240"/>
      <c r="UG21" s="240"/>
      <c r="UH21" s="240"/>
      <c r="UI21" s="240"/>
      <c r="UJ21" s="240"/>
      <c r="UK21" s="240"/>
      <c r="UL21" s="240"/>
      <c r="UM21" s="240"/>
      <c r="UN21" s="240"/>
      <c r="UO21" s="240"/>
      <c r="UP21" s="240"/>
      <c r="UQ21" s="240"/>
      <c r="UR21" s="240"/>
      <c r="US21" s="240"/>
      <c r="UT21" s="240"/>
      <c r="UU21" s="240"/>
      <c r="UV21" s="240"/>
      <c r="UW21" s="240"/>
      <c r="UX21" s="240"/>
      <c r="UY21" s="240"/>
      <c r="UZ21" s="240"/>
      <c r="VA21" s="240"/>
      <c r="VB21" s="240"/>
      <c r="VC21" s="240"/>
      <c r="VD21" s="240"/>
      <c r="VE21" s="240"/>
      <c r="VF21" s="240"/>
      <c r="VG21" s="240"/>
      <c r="VH21" s="240"/>
      <c r="VI21" s="240"/>
      <c r="VJ21" s="240"/>
      <c r="VK21" s="240"/>
      <c r="VL21" s="240"/>
      <c r="VM21" s="240"/>
      <c r="VN21" s="240"/>
      <c r="VO21" s="240"/>
      <c r="VP21" s="240"/>
      <c r="VQ21" s="240"/>
      <c r="VR21" s="240"/>
      <c r="VS21" s="240"/>
      <c r="VT21" s="240"/>
      <c r="VU21" s="240"/>
      <c r="VV21" s="240"/>
      <c r="VW21" s="240"/>
      <c r="VX21" s="240"/>
      <c r="VY21" s="240"/>
      <c r="VZ21" s="240"/>
      <c r="WA21" s="240"/>
      <c r="WB21" s="240"/>
      <c r="WC21" s="240"/>
      <c r="WD21" s="240"/>
      <c r="WE21" s="240"/>
      <c r="WF21" s="240"/>
      <c r="WG21" s="240"/>
      <c r="WH21" s="240"/>
      <c r="WI21" s="240"/>
      <c r="WJ21" s="240"/>
      <c r="WK21" s="240"/>
      <c r="WL21" s="240"/>
      <c r="WM21" s="240"/>
      <c r="WN21" s="240"/>
      <c r="WO21" s="240"/>
      <c r="WP21" s="240"/>
      <c r="WQ21" s="240"/>
      <c r="WR21" s="240"/>
      <c r="WS21" s="240"/>
      <c r="WT21" s="240"/>
      <c r="WU21" s="240"/>
      <c r="WV21" s="240"/>
      <c r="WW21" s="240"/>
      <c r="WX21" s="240"/>
      <c r="WY21" s="240"/>
      <c r="WZ21" s="240"/>
      <c r="XA21" s="240"/>
      <c r="XB21" s="240"/>
      <c r="XC21" s="240"/>
      <c r="XD21" s="240"/>
      <c r="XE21" s="240"/>
      <c r="XF21" s="240"/>
      <c r="XG21" s="240"/>
      <c r="XH21" s="240"/>
      <c r="XI21" s="240"/>
      <c r="XJ21" s="240"/>
      <c r="XK21" s="240"/>
      <c r="XL21" s="240"/>
      <c r="XM21" s="240"/>
      <c r="XN21" s="240"/>
      <c r="XO21" s="240"/>
      <c r="XP21" s="240"/>
      <c r="XQ21" s="240"/>
      <c r="XR21" s="240"/>
      <c r="XS21" s="240"/>
      <c r="XT21" s="240"/>
      <c r="XU21" s="240"/>
      <c r="XV21" s="240"/>
      <c r="XW21" s="240"/>
      <c r="XX21" s="240"/>
      <c r="XY21" s="240"/>
      <c r="XZ21" s="240"/>
      <c r="YA21" s="240"/>
      <c r="YB21" s="240"/>
      <c r="YC21" s="240"/>
      <c r="YD21" s="240"/>
      <c r="YE21" s="240"/>
      <c r="YF21" s="240"/>
      <c r="YG21" s="240"/>
      <c r="YH21" s="240"/>
      <c r="YI21" s="240"/>
      <c r="YJ21" s="240"/>
      <c r="YK21" s="240"/>
      <c r="YL21" s="240"/>
      <c r="YM21" s="240"/>
      <c r="YN21" s="240"/>
      <c r="YO21" s="240"/>
      <c r="YP21" s="240"/>
      <c r="YQ21" s="240"/>
      <c r="YR21" s="240"/>
      <c r="YS21" s="240"/>
      <c r="YT21" s="240"/>
      <c r="YU21" s="240"/>
      <c r="YV21" s="240"/>
      <c r="YW21" s="240"/>
      <c r="YX21" s="240"/>
      <c r="YY21" s="240"/>
      <c r="YZ21" s="240"/>
      <c r="ZA21" s="240"/>
      <c r="ZB21" s="240"/>
      <c r="ZC21" s="240"/>
      <c r="ZD21" s="240"/>
      <c r="ZE21" s="240"/>
      <c r="ZF21" s="240"/>
      <c r="ZG21" s="240"/>
      <c r="ZH21" s="240"/>
      <c r="ZI21" s="240"/>
      <c r="ZJ21" s="240"/>
      <c r="ZK21" s="240"/>
      <c r="ZL21" s="240"/>
      <c r="ZM21" s="240"/>
      <c r="ZN21" s="240"/>
      <c r="ZO21" s="240"/>
      <c r="ZP21" s="240"/>
      <c r="ZQ21" s="240"/>
      <c r="ZR21" s="240"/>
      <c r="ZS21" s="240"/>
      <c r="ZT21" s="240"/>
      <c r="ZU21" s="240"/>
      <c r="ZV21" s="240"/>
      <c r="ZW21" s="240"/>
      <c r="ZX21" s="240"/>
      <c r="ZY21" s="240"/>
      <c r="ZZ21" s="240"/>
    </row>
    <row r="22" spans="1:702" ht="15.6" hidden="1" x14ac:dyDescent="0.3">
      <c r="A22" s="24"/>
      <c r="B22" s="270" t="s">
        <v>53</v>
      </c>
      <c r="C22" s="271"/>
      <c r="D22" s="25"/>
      <c r="E22" s="7">
        <f>E9-E10</f>
        <v>45000</v>
      </c>
      <c r="F22" s="15"/>
      <c r="G22" s="15"/>
      <c r="H22" s="32">
        <v>0.1</v>
      </c>
      <c r="I22" s="15"/>
      <c r="J22" s="29"/>
      <c r="L22" s="17"/>
      <c r="M22" s="17"/>
      <c r="AB22" s="8">
        <v>10</v>
      </c>
    </row>
    <row r="23" spans="1:702" ht="15.6" hidden="1" x14ac:dyDescent="0.3">
      <c r="A23" s="24"/>
      <c r="B23" s="270" t="s">
        <v>54</v>
      </c>
      <c r="C23" s="271"/>
      <c r="D23" s="25"/>
      <c r="E23" s="7">
        <f>((E9-E10)/(100%-E13-E17-E18))*E13+E19</f>
        <v>5000</v>
      </c>
      <c r="I23" s="15"/>
      <c r="J23" s="29"/>
      <c r="L23" s="17"/>
      <c r="M23" s="17"/>
    </row>
    <row r="24" spans="1:702" ht="15.6" hidden="1" x14ac:dyDescent="0.3">
      <c r="A24" s="24"/>
      <c r="B24" s="270" t="s">
        <v>55</v>
      </c>
      <c r="C24" s="271"/>
      <c r="D24" s="25"/>
      <c r="E24" s="7">
        <f>IF(R17="так",((E9-E10)/(100%-E13-E17-E18))*E17,0)</f>
        <v>0</v>
      </c>
      <c r="I24" s="15"/>
      <c r="J24" s="29"/>
      <c r="L24" s="17"/>
      <c r="M24" s="17"/>
    </row>
    <row r="25" spans="1:702" ht="15.6" hidden="1" x14ac:dyDescent="0.3">
      <c r="A25" s="24"/>
      <c r="B25" s="270" t="s">
        <v>56</v>
      </c>
      <c r="C25" s="271"/>
      <c r="D25" s="25"/>
      <c r="E25" s="7">
        <f>IF(R18="так",((E9-E10)/(100%-E13-E17-E18))*E18,0)</f>
        <v>0</v>
      </c>
      <c r="F25" s="15"/>
      <c r="G25" s="33" t="s">
        <v>8</v>
      </c>
      <c r="I25" s="15"/>
      <c r="J25" s="29"/>
      <c r="L25" s="17"/>
      <c r="M25" s="17"/>
    </row>
    <row r="26" spans="1:702" ht="16.5" hidden="1" customHeight="1" x14ac:dyDescent="0.3">
      <c r="A26" s="24"/>
      <c r="B26" s="261" t="s">
        <v>9</v>
      </c>
      <c r="C26" s="262"/>
      <c r="D26" s="34"/>
      <c r="E26" s="5" t="e">
        <f>VLOOKUP(Калькулятор!#REF!,#REF!,5,0)</f>
        <v>#REF!</v>
      </c>
      <c r="F26" s="15"/>
      <c r="G26" s="15"/>
      <c r="I26" s="15"/>
      <c r="J26" s="29"/>
      <c r="L26" s="17"/>
      <c r="M26" s="17"/>
    </row>
    <row r="27" spans="1:702" ht="15.6" hidden="1" x14ac:dyDescent="0.3">
      <c r="A27" s="24"/>
      <c r="B27" s="261" t="s">
        <v>10</v>
      </c>
      <c r="C27" s="262"/>
      <c r="D27" s="34"/>
      <c r="E27" s="4" t="s">
        <v>11</v>
      </c>
      <c r="F27" s="15"/>
      <c r="G27" s="15"/>
      <c r="H27" s="35"/>
      <c r="I27" s="15"/>
      <c r="J27" s="29"/>
      <c r="L27" s="17"/>
      <c r="M27" s="17"/>
    </row>
    <row r="28" spans="1:702" ht="15.75" hidden="1" customHeight="1" x14ac:dyDescent="0.3">
      <c r="A28" s="36"/>
      <c r="B28" s="261" t="s">
        <v>12</v>
      </c>
      <c r="C28" s="262"/>
      <c r="D28" s="37"/>
      <c r="E28" s="4">
        <f>J111+J113+J114</f>
        <v>0</v>
      </c>
      <c r="F28" s="15"/>
      <c r="G28" s="15"/>
      <c r="H28" s="35"/>
      <c r="I28" s="15"/>
      <c r="J28" s="29"/>
      <c r="L28" s="17"/>
      <c r="M28" s="17"/>
    </row>
    <row r="29" spans="1:702" ht="16.2" thickBot="1" x14ac:dyDescent="0.35">
      <c r="A29" s="36"/>
      <c r="B29" s="261" t="s">
        <v>13</v>
      </c>
      <c r="C29" s="262"/>
      <c r="D29" s="37"/>
      <c r="E29" s="225">
        <f>Графік!B7</f>
        <v>3384.11</v>
      </c>
      <c r="F29" s="15"/>
      <c r="G29" s="15"/>
      <c r="H29" s="35"/>
      <c r="I29" s="15"/>
      <c r="J29" s="29"/>
      <c r="L29" s="17"/>
      <c r="M29" s="17"/>
    </row>
    <row r="30" spans="1:702" ht="15.6" hidden="1" x14ac:dyDescent="0.3">
      <c r="A30" s="24"/>
      <c r="B30" s="272" t="s">
        <v>14</v>
      </c>
      <c r="C30" s="272"/>
      <c r="D30" s="38"/>
      <c r="E30" s="1" t="e">
        <f>#REF!</f>
        <v>#REF!</v>
      </c>
      <c r="F30" s="15"/>
      <c r="G30" s="15"/>
      <c r="H30" s="35"/>
      <c r="I30" s="15"/>
      <c r="J30" s="29"/>
      <c r="L30" s="17"/>
      <c r="M30" s="17"/>
    </row>
    <row r="31" spans="1:702" ht="15.6" hidden="1" x14ac:dyDescent="0.3">
      <c r="A31" s="24"/>
      <c r="B31" s="2"/>
      <c r="C31" s="2" t="s">
        <v>14</v>
      </c>
      <c r="D31" s="38"/>
      <c r="E31" s="136">
        <f>Графік!S107</f>
        <v>1.2093865275382998</v>
      </c>
      <c r="F31" s="15"/>
      <c r="G31" s="15"/>
      <c r="H31" s="35"/>
      <c r="I31" s="15"/>
      <c r="J31" s="29"/>
      <c r="L31" s="17"/>
      <c r="M31" s="17"/>
    </row>
    <row r="32" spans="1:702" ht="15.6" hidden="1" x14ac:dyDescent="0.3">
      <c r="A32" s="24"/>
      <c r="B32" s="273" t="s">
        <v>57</v>
      </c>
      <c r="C32" s="274"/>
      <c r="D32" s="135"/>
      <c r="E32" s="138">
        <f>SUM(E33:E34)</f>
        <v>71827.706666666665</v>
      </c>
      <c r="F32" s="15"/>
      <c r="L32" s="17"/>
      <c r="M32" s="17"/>
    </row>
    <row r="33" spans="1:13" ht="15.6" hidden="1" x14ac:dyDescent="0.3">
      <c r="A33" s="24"/>
      <c r="B33" s="259" t="s">
        <v>50</v>
      </c>
      <c r="C33" s="269"/>
      <c r="D33" s="23"/>
      <c r="E33" s="137">
        <f>Графік!K106</f>
        <v>7.706666666666667</v>
      </c>
      <c r="L33" s="17"/>
      <c r="M33" s="17"/>
    </row>
    <row r="34" spans="1:13" ht="15.6" hidden="1" x14ac:dyDescent="0.3">
      <c r="A34" s="24"/>
      <c r="B34" s="259" t="s">
        <v>51</v>
      </c>
      <c r="C34" s="260"/>
      <c r="D34" s="34"/>
      <c r="E34" s="3">
        <f>Графік!N106</f>
        <v>71820</v>
      </c>
      <c r="G34" s="33" t="s">
        <v>8</v>
      </c>
      <c r="H34" s="39">
        <f>IF(G34="В Кредит",E34/E11+E34*E12/12,0)</f>
        <v>0</v>
      </c>
      <c r="L34" s="17"/>
      <c r="M34" s="17"/>
    </row>
    <row r="35" spans="1:13" ht="15.6" hidden="1" x14ac:dyDescent="0.3">
      <c r="A35" s="24"/>
      <c r="B35" s="261" t="s">
        <v>15</v>
      </c>
      <c r="C35" s="262" t="s">
        <v>16</v>
      </c>
      <c r="D35" s="40"/>
      <c r="E35" s="6">
        <v>0.03</v>
      </c>
      <c r="L35" s="17"/>
      <c r="M35" s="17"/>
    </row>
    <row r="36" spans="1:13" ht="15.6" hidden="1" x14ac:dyDescent="0.3">
      <c r="A36" s="24"/>
      <c r="B36" s="261" t="s">
        <v>17</v>
      </c>
      <c r="C36" s="262"/>
      <c r="D36" s="40"/>
      <c r="E36" s="26">
        <v>0</v>
      </c>
      <c r="G36" s="41"/>
      <c r="H36" s="42"/>
      <c r="L36" s="17"/>
      <c r="M36" s="17"/>
    </row>
    <row r="37" spans="1:13" ht="15.6" hidden="1" x14ac:dyDescent="0.3">
      <c r="A37" s="24"/>
      <c r="B37" s="261"/>
      <c r="C37" s="262"/>
      <c r="D37" s="25"/>
      <c r="E37" s="26">
        <v>0</v>
      </c>
      <c r="L37" s="17"/>
      <c r="M37" s="17"/>
    </row>
    <row r="38" spans="1:13" ht="15.6" hidden="1" x14ac:dyDescent="0.3">
      <c r="A38" s="24"/>
      <c r="B38" s="8"/>
      <c r="C38" s="265" t="s">
        <v>74</v>
      </c>
      <c r="D38" s="266"/>
      <c r="E38" s="191">
        <v>0</v>
      </c>
      <c r="L38" s="17"/>
      <c r="M38" s="17"/>
    </row>
    <row r="39" spans="1:13" ht="15.6" hidden="1" x14ac:dyDescent="0.3">
      <c r="A39" s="24"/>
      <c r="C39" s="265" t="s">
        <v>80</v>
      </c>
      <c r="D39" s="266"/>
      <c r="E39" s="191">
        <v>0</v>
      </c>
      <c r="L39" s="17"/>
      <c r="M39" s="17"/>
    </row>
    <row r="40" spans="1:13" hidden="1" x14ac:dyDescent="0.3">
      <c r="A40" s="24"/>
      <c r="B40" s="44"/>
      <c r="C40" s="45" t="s">
        <v>58</v>
      </c>
      <c r="L40" s="17"/>
      <c r="M40" s="17"/>
    </row>
    <row r="41" spans="1:13" hidden="1" x14ac:dyDescent="0.3">
      <c r="A41" s="24"/>
      <c r="L41" s="17"/>
      <c r="M41" s="17"/>
    </row>
    <row r="42" spans="1:13" ht="14.4" hidden="1" thickBot="1" x14ac:dyDescent="0.35">
      <c r="A42" s="24"/>
      <c r="L42" s="17"/>
      <c r="M42" s="17"/>
    </row>
    <row r="43" spans="1:13" ht="16.2" thickBot="1" x14ac:dyDescent="0.35">
      <c r="A43" s="24"/>
      <c r="B43" s="267" t="s">
        <v>86</v>
      </c>
      <c r="C43" s="268"/>
      <c r="E43" s="224">
        <f>Графік!G108</f>
        <v>1.2093865275382998</v>
      </c>
      <c r="L43" s="17"/>
      <c r="M43" s="17"/>
    </row>
    <row r="44" spans="1:13" ht="14.4" hidden="1" thickBot="1" x14ac:dyDescent="0.35">
      <c r="A44" s="24"/>
      <c r="L44" s="17"/>
      <c r="M44" s="17"/>
    </row>
    <row r="45" spans="1:13" ht="14.4" hidden="1" thickBot="1" x14ac:dyDescent="0.35">
      <c r="A45" s="24"/>
      <c r="C45" s="43" t="s">
        <v>77</v>
      </c>
      <c r="E45" s="193">
        <f>Графік!G110</f>
        <v>0.81852855932252666</v>
      </c>
      <c r="L45" s="17"/>
      <c r="M45" s="17"/>
    </row>
    <row r="46" spans="1:13" hidden="1" x14ac:dyDescent="0.3">
      <c r="A46" s="24"/>
      <c r="L46" s="17"/>
      <c r="M46" s="17"/>
    </row>
    <row r="47" spans="1:13" hidden="1" x14ac:dyDescent="0.3">
      <c r="A47" s="24"/>
      <c r="L47" s="17"/>
      <c r="M47" s="17"/>
    </row>
    <row r="48" spans="1:13" hidden="1" x14ac:dyDescent="0.3">
      <c r="A48" s="24"/>
      <c r="L48" s="17"/>
      <c r="M48" s="17"/>
    </row>
    <row r="49" spans="1:13" hidden="1" x14ac:dyDescent="0.3">
      <c r="A49" s="24"/>
      <c r="L49" s="17"/>
      <c r="M49" s="17"/>
    </row>
    <row r="50" spans="1:13" hidden="1" x14ac:dyDescent="0.3">
      <c r="A50" s="24"/>
      <c r="L50" s="17"/>
      <c r="M50" s="17"/>
    </row>
    <row r="51" spans="1:13" hidden="1" x14ac:dyDescent="0.3">
      <c r="A51" s="24"/>
      <c r="L51" s="17"/>
      <c r="M51" s="17"/>
    </row>
    <row r="52" spans="1:13" hidden="1" x14ac:dyDescent="0.3">
      <c r="A52" s="24"/>
      <c r="L52" s="17"/>
      <c r="M52" s="17"/>
    </row>
    <row r="53" spans="1:13" hidden="1" x14ac:dyDescent="0.3">
      <c r="A53" s="24"/>
      <c r="L53" s="17"/>
      <c r="M53" s="17"/>
    </row>
    <row r="54" spans="1:13" hidden="1" x14ac:dyDescent="0.3">
      <c r="A54" s="24"/>
      <c r="L54" s="17"/>
      <c r="M54" s="17"/>
    </row>
    <row r="55" spans="1:13" hidden="1" x14ac:dyDescent="0.3">
      <c r="A55" s="24"/>
      <c r="L55" s="17"/>
      <c r="M55" s="17"/>
    </row>
    <row r="56" spans="1:13" hidden="1" x14ac:dyDescent="0.3">
      <c r="A56" s="24"/>
      <c r="L56" s="17"/>
      <c r="M56" s="17"/>
    </row>
    <row r="57" spans="1:13" hidden="1" x14ac:dyDescent="0.3">
      <c r="A57" s="24"/>
      <c r="L57" s="17"/>
      <c r="M57" s="17"/>
    </row>
    <row r="58" spans="1:13" hidden="1" x14ac:dyDescent="0.3">
      <c r="A58" s="24"/>
      <c r="C58" s="202"/>
      <c r="L58" s="17"/>
      <c r="M58" s="17"/>
    </row>
    <row r="59" spans="1:13" hidden="1" x14ac:dyDescent="0.3">
      <c r="A59" s="24"/>
      <c r="L59" s="17"/>
      <c r="M59" s="17"/>
    </row>
    <row r="60" spans="1:13" hidden="1" x14ac:dyDescent="0.3">
      <c r="A60" s="24"/>
      <c r="L60" s="17"/>
      <c r="M60" s="17"/>
    </row>
    <row r="61" spans="1:13" hidden="1" x14ac:dyDescent="0.3">
      <c r="A61" s="24"/>
      <c r="L61" s="17"/>
      <c r="M61" s="17"/>
    </row>
    <row r="62" spans="1:13" hidden="1" x14ac:dyDescent="0.3">
      <c r="A62" s="24"/>
      <c r="L62" s="17"/>
      <c r="M62" s="17"/>
    </row>
    <row r="63" spans="1:13" hidden="1" x14ac:dyDescent="0.3">
      <c r="A63" s="24"/>
      <c r="L63" s="17"/>
      <c r="M63" s="17"/>
    </row>
    <row r="64" spans="1:13" hidden="1" x14ac:dyDescent="0.3">
      <c r="A64" s="24"/>
      <c r="L64" s="17"/>
      <c r="M64" s="17"/>
    </row>
    <row r="65" spans="1:13" hidden="1" x14ac:dyDescent="0.3">
      <c r="A65" s="24"/>
      <c r="L65" s="17"/>
      <c r="M65" s="17"/>
    </row>
    <row r="66" spans="1:13" hidden="1" x14ac:dyDescent="0.3">
      <c r="A66" s="24"/>
      <c r="L66" s="17"/>
      <c r="M66" s="17"/>
    </row>
    <row r="67" spans="1:13" hidden="1" x14ac:dyDescent="0.3">
      <c r="A67" s="24"/>
      <c r="L67" s="17"/>
      <c r="M67" s="17"/>
    </row>
    <row r="68" spans="1:13" hidden="1" x14ac:dyDescent="0.3">
      <c r="A68" s="24"/>
      <c r="L68" s="17"/>
      <c r="M68" s="17"/>
    </row>
    <row r="69" spans="1:13" hidden="1" x14ac:dyDescent="0.3">
      <c r="A69" s="24"/>
      <c r="L69" s="17"/>
      <c r="M69" s="17"/>
    </row>
    <row r="70" spans="1:13" hidden="1" x14ac:dyDescent="0.3">
      <c r="A70" s="24"/>
      <c r="L70" s="17"/>
      <c r="M70" s="17"/>
    </row>
    <row r="71" spans="1:13" hidden="1" x14ac:dyDescent="0.3">
      <c r="A71" s="24"/>
      <c r="L71" s="17"/>
      <c r="M71" s="17"/>
    </row>
    <row r="72" spans="1:13" hidden="1" x14ac:dyDescent="0.3">
      <c r="A72" s="24"/>
      <c r="L72" s="17"/>
      <c r="M72" s="17"/>
    </row>
    <row r="73" spans="1:13" hidden="1" x14ac:dyDescent="0.3">
      <c r="A73" s="24"/>
      <c r="L73" s="17"/>
      <c r="M73" s="17"/>
    </row>
    <row r="74" spans="1:13" hidden="1" x14ac:dyDescent="0.3">
      <c r="A74" s="24"/>
      <c r="L74" s="17"/>
      <c r="M74" s="17"/>
    </row>
    <row r="75" spans="1:13" hidden="1" x14ac:dyDescent="0.3">
      <c r="A75" s="24"/>
      <c r="L75" s="17"/>
      <c r="M75" s="17"/>
    </row>
    <row r="76" spans="1:13" hidden="1" x14ac:dyDescent="0.3">
      <c r="A76" s="24"/>
      <c r="L76" s="17"/>
      <c r="M76" s="17"/>
    </row>
    <row r="77" spans="1:13" hidden="1" x14ac:dyDescent="0.3">
      <c r="A77" s="24"/>
      <c r="L77" s="17"/>
      <c r="M77" s="17"/>
    </row>
    <row r="78" spans="1:13" hidden="1" x14ac:dyDescent="0.3">
      <c r="A78" s="24"/>
      <c r="L78" s="17"/>
      <c r="M78" s="17"/>
    </row>
    <row r="79" spans="1:13" hidden="1" x14ac:dyDescent="0.3">
      <c r="A79" s="24"/>
      <c r="L79" s="17"/>
      <c r="M79" s="17"/>
    </row>
    <row r="80" spans="1:13" hidden="1" x14ac:dyDescent="0.3">
      <c r="A80" s="24"/>
      <c r="L80" s="17"/>
      <c r="M80" s="17"/>
    </row>
    <row r="81" spans="1:13" hidden="1" x14ac:dyDescent="0.3">
      <c r="A81" s="24"/>
      <c r="L81" s="17"/>
      <c r="M81" s="17"/>
    </row>
    <row r="82" spans="1:13" hidden="1" x14ac:dyDescent="0.3">
      <c r="A82" s="24"/>
      <c r="L82" s="17"/>
      <c r="M82" s="17"/>
    </row>
    <row r="83" spans="1:13" hidden="1" x14ac:dyDescent="0.3">
      <c r="A83" s="24"/>
      <c r="L83" s="17"/>
      <c r="M83" s="17"/>
    </row>
    <row r="84" spans="1:13" hidden="1" x14ac:dyDescent="0.3">
      <c r="A84" s="24"/>
      <c r="L84" s="17"/>
      <c r="M84" s="17"/>
    </row>
    <row r="85" spans="1:13" hidden="1" x14ac:dyDescent="0.3">
      <c r="A85" s="24"/>
      <c r="L85" s="17"/>
      <c r="M85" s="17"/>
    </row>
    <row r="86" spans="1:13" hidden="1" x14ac:dyDescent="0.3">
      <c r="A86" s="24"/>
      <c r="L86" s="17"/>
      <c r="M86" s="17"/>
    </row>
    <row r="87" spans="1:13" hidden="1" x14ac:dyDescent="0.3">
      <c r="A87" s="24"/>
      <c r="L87" s="17"/>
      <c r="M87" s="17"/>
    </row>
    <row r="88" spans="1:13" hidden="1" x14ac:dyDescent="0.3">
      <c r="A88" s="24"/>
      <c r="L88" s="17"/>
      <c r="M88" s="17"/>
    </row>
    <row r="89" spans="1:13" hidden="1" x14ac:dyDescent="0.3">
      <c r="A89" s="24"/>
      <c r="L89" s="17"/>
      <c r="M89" s="17"/>
    </row>
    <row r="90" spans="1:13" hidden="1" x14ac:dyDescent="0.3">
      <c r="A90" s="24"/>
      <c r="L90" s="17"/>
      <c r="M90" s="17"/>
    </row>
    <row r="91" spans="1:13" hidden="1" x14ac:dyDescent="0.3">
      <c r="A91" s="24"/>
      <c r="L91" s="17"/>
      <c r="M91" s="17"/>
    </row>
    <row r="92" spans="1:13" hidden="1" x14ac:dyDescent="0.3">
      <c r="A92" s="24"/>
      <c r="L92" s="17"/>
      <c r="M92" s="17"/>
    </row>
    <row r="93" spans="1:13" hidden="1" x14ac:dyDescent="0.3">
      <c r="A93" s="24"/>
      <c r="L93" s="17"/>
      <c r="M93" s="17"/>
    </row>
    <row r="94" spans="1:13" hidden="1" x14ac:dyDescent="0.3">
      <c r="A94" s="24"/>
      <c r="L94" s="17"/>
      <c r="M94" s="17"/>
    </row>
    <row r="95" spans="1:13" hidden="1" x14ac:dyDescent="0.3">
      <c r="A95" s="24"/>
      <c r="L95" s="17"/>
      <c r="M95" s="17"/>
    </row>
    <row r="96" spans="1:13" hidden="1" x14ac:dyDescent="0.3">
      <c r="A96" s="24"/>
      <c r="L96" s="17"/>
      <c r="M96" s="17"/>
    </row>
    <row r="97" spans="1:13" hidden="1" x14ac:dyDescent="0.3">
      <c r="A97" s="24"/>
      <c r="L97" s="17"/>
      <c r="M97" s="17"/>
    </row>
    <row r="98" spans="1:13" hidden="1" x14ac:dyDescent="0.3">
      <c r="A98" s="24"/>
      <c r="L98" s="17"/>
      <c r="M98" s="17"/>
    </row>
    <row r="99" spans="1:13" hidden="1" x14ac:dyDescent="0.3">
      <c r="A99" s="24"/>
      <c r="L99" s="17"/>
      <c r="M99" s="17"/>
    </row>
    <row r="100" spans="1:13" hidden="1" x14ac:dyDescent="0.3">
      <c r="A100" s="24"/>
      <c r="L100" s="17"/>
      <c r="M100" s="17"/>
    </row>
    <row r="101" spans="1:13" s="17" customFormat="1" hidden="1" x14ac:dyDescent="0.3">
      <c r="B101" s="46"/>
      <c r="C101" s="47"/>
      <c r="D101" s="48"/>
      <c r="E101" s="48"/>
      <c r="F101" s="49"/>
      <c r="G101" s="48"/>
      <c r="H101" s="48"/>
    </row>
    <row r="102" spans="1:13" s="17" customFormat="1" hidden="1" x14ac:dyDescent="0.3">
      <c r="B102" s="50"/>
      <c r="C102" s="50"/>
      <c r="D102" s="51"/>
      <c r="E102" s="52"/>
      <c r="F102" s="51"/>
      <c r="G102" s="251"/>
      <c r="H102" s="251"/>
      <c r="I102" s="251"/>
      <c r="J102" s="251"/>
    </row>
    <row r="103" spans="1:13" s="17" customFormat="1" hidden="1" x14ac:dyDescent="0.3">
      <c r="B103" s="50"/>
      <c r="C103" s="50"/>
      <c r="D103" s="51"/>
      <c r="E103" s="52"/>
      <c r="F103" s="51"/>
      <c r="G103" s="51"/>
      <c r="I103" s="51"/>
      <c r="J103" s="51"/>
    </row>
    <row r="104" spans="1:13" s="17" customFormat="1" hidden="1" x14ac:dyDescent="0.3">
      <c r="B104" s="50"/>
      <c r="C104" s="50"/>
      <c r="D104" s="51"/>
      <c r="E104" s="52"/>
      <c r="F104" s="51"/>
      <c r="G104" s="263"/>
      <c r="H104" s="263"/>
      <c r="I104" s="51"/>
      <c r="J104" s="53"/>
    </row>
    <row r="105" spans="1:13" s="17" customFormat="1" hidden="1" x14ac:dyDescent="0.3">
      <c r="B105" s="46"/>
      <c r="C105" s="46"/>
      <c r="F105" s="51"/>
    </row>
    <row r="106" spans="1:13" s="17" customFormat="1" hidden="1" x14ac:dyDescent="0.3">
      <c r="B106" s="50"/>
      <c r="C106" s="50"/>
      <c r="D106" s="51"/>
      <c r="E106" s="54"/>
      <c r="F106" s="51"/>
      <c r="G106" s="51"/>
      <c r="I106" s="51"/>
      <c r="J106" s="54"/>
    </row>
    <row r="107" spans="1:13" s="17" customFormat="1" x14ac:dyDescent="0.3">
      <c r="B107" s="219"/>
      <c r="C107" s="219"/>
      <c r="F107" s="51"/>
      <c r="G107" s="264"/>
      <c r="H107" s="264"/>
      <c r="I107" s="55"/>
      <c r="J107" s="55"/>
    </row>
    <row r="108" spans="1:13" s="17" customFormat="1" x14ac:dyDescent="0.3">
      <c r="B108" s="237"/>
      <c r="C108" s="232" t="s">
        <v>89</v>
      </c>
      <c r="D108" s="51"/>
      <c r="E108" s="218"/>
      <c r="F108" s="51"/>
      <c r="G108" s="217"/>
      <c r="H108" s="57"/>
      <c r="I108" s="55"/>
      <c r="J108" s="55"/>
    </row>
    <row r="109" spans="1:13" s="17" customFormat="1" x14ac:dyDescent="0.3">
      <c r="B109" s="219"/>
      <c r="C109" s="219"/>
      <c r="F109" s="51"/>
      <c r="G109" s="217"/>
      <c r="H109" s="57"/>
      <c r="I109" s="55"/>
      <c r="J109" s="55"/>
    </row>
    <row r="110" spans="1:13" s="17" customFormat="1" hidden="1" x14ac:dyDescent="0.3">
      <c r="B110" s="216"/>
      <c r="C110" s="216"/>
      <c r="D110" s="51"/>
      <c r="E110" s="58"/>
      <c r="F110" s="51"/>
      <c r="G110" s="217"/>
      <c r="H110" s="220"/>
      <c r="I110" s="55"/>
      <c r="J110" s="55"/>
    </row>
    <row r="111" spans="1:13" s="17" customFormat="1" x14ac:dyDescent="0.3">
      <c r="B111" s="219"/>
      <c r="C111" s="219"/>
      <c r="F111" s="51"/>
      <c r="G111" s="249"/>
      <c r="H111" s="249"/>
      <c r="I111" s="55"/>
      <c r="J111" s="59"/>
    </row>
    <row r="112" spans="1:13" s="17" customFormat="1" x14ac:dyDescent="0.3">
      <c r="B112" s="247"/>
      <c r="C112" s="247"/>
      <c r="D112" s="51"/>
      <c r="E112" s="60"/>
      <c r="F112" s="51"/>
      <c r="G112" s="217"/>
      <c r="H112" s="220"/>
      <c r="I112" s="55"/>
      <c r="J112" s="55"/>
    </row>
    <row r="113" spans="2:708" s="17" customFormat="1" x14ac:dyDescent="0.3">
      <c r="B113" s="219"/>
      <c r="C113" s="219"/>
      <c r="F113" s="51"/>
      <c r="G113" s="249"/>
      <c r="H113" s="249"/>
      <c r="I113" s="55"/>
      <c r="J113" s="59"/>
    </row>
    <row r="114" spans="2:708" s="17" customFormat="1" x14ac:dyDescent="0.3">
      <c r="B114" s="46"/>
      <c r="C114" s="46"/>
      <c r="F114" s="51"/>
      <c r="G114" s="250"/>
      <c r="H114" s="250"/>
      <c r="J114" s="59"/>
    </row>
    <row r="115" spans="2:708" s="17" customFormat="1" x14ac:dyDescent="0.3">
      <c r="B115" s="247"/>
      <c r="C115" s="247"/>
      <c r="D115" s="61"/>
      <c r="E115" s="62"/>
      <c r="F115" s="63"/>
    </row>
    <row r="116" spans="2:708" s="17" customFormat="1" x14ac:dyDescent="0.3">
      <c r="B116" s="46"/>
      <c r="C116" s="46"/>
      <c r="F116" s="63"/>
      <c r="G116" s="64"/>
    </row>
    <row r="117" spans="2:708" s="17" customFormat="1" x14ac:dyDescent="0.3">
      <c r="B117" s="50"/>
      <c r="C117" s="50"/>
      <c r="D117" s="51"/>
      <c r="E117" s="54"/>
      <c r="F117" s="65"/>
      <c r="G117" s="66"/>
      <c r="H117" s="67"/>
      <c r="I117" s="51"/>
      <c r="J117" s="51"/>
    </row>
    <row r="118" spans="2:708" s="17" customFormat="1" x14ac:dyDescent="0.3">
      <c r="B118" s="46"/>
      <c r="C118" s="46"/>
      <c r="F118" s="68"/>
      <c r="G118" s="251"/>
      <c r="H118" s="251"/>
      <c r="I118" s="14"/>
      <c r="J118" s="56"/>
    </row>
    <row r="119" spans="2:708" s="17" customFormat="1" x14ac:dyDescent="0.3">
      <c r="B119" s="50"/>
      <c r="C119" s="50"/>
      <c r="D119" s="51"/>
      <c r="E119" s="54"/>
      <c r="F119" s="65"/>
      <c r="G119" s="51"/>
      <c r="J119" s="51"/>
    </row>
    <row r="120" spans="2:708" s="17" customFormat="1" x14ac:dyDescent="0.3">
      <c r="B120" s="46"/>
      <c r="C120" s="46"/>
      <c r="F120" s="69"/>
      <c r="G120" s="252"/>
      <c r="H120" s="252"/>
      <c r="I120" s="70"/>
      <c r="J120" s="71"/>
    </row>
    <row r="121" spans="2:708" s="17" customFormat="1" x14ac:dyDescent="0.3">
      <c r="B121" s="50"/>
      <c r="C121" s="50"/>
      <c r="D121" s="51"/>
      <c r="E121" s="72"/>
      <c r="F121" s="65"/>
      <c r="G121" s="51"/>
      <c r="H121" s="73"/>
      <c r="I121" s="51"/>
      <c r="J121" s="51"/>
    </row>
    <row r="122" spans="2:708" s="17" customFormat="1" x14ac:dyDescent="0.3">
      <c r="B122" s="247"/>
      <c r="C122" s="247"/>
      <c r="D122" s="51"/>
      <c r="E122" s="60"/>
      <c r="F122" s="65"/>
      <c r="G122" s="253"/>
      <c r="H122" s="253"/>
      <c r="I122" s="253"/>
      <c r="J122" s="253"/>
      <c r="AAF122" s="238"/>
    </row>
    <row r="123" spans="2:708" s="17" customFormat="1" x14ac:dyDescent="0.3">
      <c r="B123" s="50"/>
      <c r="C123" s="50"/>
      <c r="D123" s="51"/>
      <c r="E123" s="58"/>
      <c r="F123" s="65"/>
      <c r="G123" s="253"/>
      <c r="H123" s="253"/>
      <c r="I123" s="253"/>
      <c r="J123" s="253"/>
    </row>
    <row r="124" spans="2:708" s="17" customFormat="1" x14ac:dyDescent="0.3">
      <c r="B124" s="46"/>
      <c r="C124" s="46"/>
      <c r="F124" s="65"/>
      <c r="G124" s="253"/>
      <c r="H124" s="253"/>
      <c r="I124" s="253"/>
      <c r="J124" s="253"/>
    </row>
    <row r="125" spans="2:708" s="17" customFormat="1" x14ac:dyDescent="0.3">
      <c r="B125" s="74"/>
      <c r="C125" s="74"/>
      <c r="D125" s="51"/>
      <c r="E125" s="58"/>
      <c r="F125" s="65"/>
      <c r="G125" s="51"/>
      <c r="I125" s="51"/>
      <c r="J125" s="51"/>
    </row>
    <row r="126" spans="2:708" s="17" customFormat="1" x14ac:dyDescent="0.3">
      <c r="B126" s="46"/>
      <c r="C126" s="46"/>
      <c r="F126" s="65"/>
      <c r="G126" s="254"/>
      <c r="H126" s="254"/>
      <c r="I126" s="254"/>
      <c r="J126" s="254"/>
    </row>
    <row r="127" spans="2:708" s="17" customFormat="1" x14ac:dyDescent="0.3">
      <c r="B127" s="50"/>
      <c r="C127" s="50"/>
      <c r="D127" s="61"/>
      <c r="E127" s="62"/>
      <c r="F127" s="65"/>
      <c r="G127" s="254"/>
      <c r="H127" s="254"/>
      <c r="I127" s="254"/>
      <c r="J127" s="254"/>
    </row>
    <row r="128" spans="2:708" s="17" customFormat="1" x14ac:dyDescent="0.3">
      <c r="B128" s="46"/>
      <c r="C128" s="46"/>
      <c r="F128" s="65"/>
      <c r="G128" s="254"/>
      <c r="H128" s="254"/>
      <c r="I128" s="254"/>
      <c r="J128" s="254"/>
    </row>
    <row r="129" spans="2:10" s="17" customFormat="1" x14ac:dyDescent="0.3">
      <c r="B129" s="74"/>
      <c r="C129" s="74"/>
      <c r="D129" s="51"/>
      <c r="E129" s="51"/>
      <c r="F129" s="65"/>
    </row>
    <row r="130" spans="2:10" s="17" customFormat="1" x14ac:dyDescent="0.3">
      <c r="B130" s="46"/>
      <c r="C130" s="46"/>
      <c r="F130" s="65"/>
      <c r="G130" s="258"/>
      <c r="H130" s="258"/>
      <c r="I130" s="258"/>
      <c r="J130" s="258"/>
    </row>
    <row r="131" spans="2:10" s="17" customFormat="1" x14ac:dyDescent="0.3">
      <c r="B131" s="74"/>
      <c r="C131" s="74"/>
      <c r="D131" s="51"/>
      <c r="E131" s="51"/>
      <c r="F131" s="65"/>
      <c r="G131" s="258"/>
      <c r="H131" s="258"/>
      <c r="I131" s="258"/>
      <c r="J131" s="258"/>
    </row>
    <row r="132" spans="2:10" s="17" customFormat="1" x14ac:dyDescent="0.3">
      <c r="B132" s="247"/>
      <c r="C132" s="247"/>
      <c r="D132" s="51"/>
      <c r="E132" s="60"/>
      <c r="F132" s="65"/>
      <c r="G132" s="258"/>
      <c r="H132" s="258"/>
      <c r="I132" s="258"/>
      <c r="J132" s="258"/>
    </row>
    <row r="133" spans="2:10" s="17" customFormat="1" x14ac:dyDescent="0.3">
      <c r="B133" s="74"/>
      <c r="C133" s="74"/>
      <c r="D133" s="51"/>
      <c r="E133" s="54"/>
      <c r="F133" s="65"/>
      <c r="G133" s="70"/>
      <c r="I133" s="70"/>
      <c r="J133" s="70"/>
    </row>
    <row r="134" spans="2:10" s="17" customFormat="1" x14ac:dyDescent="0.3">
      <c r="B134" s="247"/>
      <c r="C134" s="247"/>
      <c r="D134" s="51"/>
      <c r="E134" s="56"/>
      <c r="F134" s="65"/>
      <c r="G134" s="248"/>
      <c r="H134" s="248"/>
      <c r="I134" s="248"/>
      <c r="J134" s="248"/>
    </row>
    <row r="135" spans="2:10" s="17" customFormat="1" x14ac:dyDescent="0.3">
      <c r="B135" s="74"/>
      <c r="C135" s="74"/>
      <c r="D135" s="51"/>
      <c r="E135" s="54"/>
      <c r="F135" s="65"/>
      <c r="G135" s="70"/>
      <c r="H135" s="49"/>
      <c r="I135" s="75"/>
      <c r="J135" s="70"/>
    </row>
    <row r="136" spans="2:10" s="17" customFormat="1" x14ac:dyDescent="0.3">
      <c r="B136" s="46"/>
      <c r="C136" s="46"/>
      <c r="F136" s="65"/>
      <c r="G136" s="244"/>
      <c r="H136" s="244"/>
      <c r="I136" s="70"/>
      <c r="J136" s="76"/>
    </row>
    <row r="137" spans="2:10" s="17" customFormat="1" x14ac:dyDescent="0.3">
      <c r="B137" s="46"/>
      <c r="C137" s="46"/>
      <c r="F137" s="65"/>
      <c r="G137" s="77"/>
      <c r="H137" s="78"/>
      <c r="I137" s="79"/>
      <c r="J137" s="80"/>
    </row>
    <row r="138" spans="2:10" s="17" customFormat="1" x14ac:dyDescent="0.3">
      <c r="B138" s="257"/>
      <c r="C138" s="257"/>
      <c r="D138" s="257"/>
      <c r="E138" s="257"/>
      <c r="F138" s="65"/>
      <c r="G138" s="244"/>
      <c r="H138" s="244"/>
      <c r="I138" s="70"/>
      <c r="J138" s="81"/>
    </row>
    <row r="139" spans="2:10" s="17" customFormat="1" x14ac:dyDescent="0.3">
      <c r="B139" s="82"/>
      <c r="C139" s="74"/>
      <c r="D139" s="61"/>
      <c r="E139" s="54"/>
      <c r="F139" s="65"/>
      <c r="G139" s="83"/>
      <c r="H139" s="48"/>
      <c r="I139" s="70"/>
      <c r="J139" s="70"/>
    </row>
    <row r="140" spans="2:10" s="17" customFormat="1" x14ac:dyDescent="0.3">
      <c r="B140" s="46"/>
      <c r="C140" s="46"/>
      <c r="G140" s="70"/>
      <c r="I140" s="70"/>
      <c r="J140" s="70"/>
    </row>
    <row r="141" spans="2:10" s="17" customFormat="1" x14ac:dyDescent="0.3">
      <c r="B141" s="46"/>
      <c r="C141" s="46"/>
      <c r="G141" s="70"/>
      <c r="I141" s="70"/>
      <c r="J141" s="70"/>
    </row>
    <row r="142" spans="2:10" s="17" customFormat="1" x14ac:dyDescent="0.3">
      <c r="B142" s="46"/>
      <c r="C142" s="46"/>
      <c r="G142" s="70"/>
      <c r="I142" s="70"/>
      <c r="J142" s="70"/>
    </row>
    <row r="143" spans="2:10" s="17" customFormat="1" x14ac:dyDescent="0.3">
      <c r="B143" s="82"/>
      <c r="C143" s="74"/>
      <c r="D143" s="61"/>
      <c r="E143" s="54"/>
      <c r="F143" s="65"/>
    </row>
    <row r="144" spans="2:10" s="17" customFormat="1" x14ac:dyDescent="0.3">
      <c r="B144" s="247"/>
      <c r="C144" s="247"/>
      <c r="D144" s="61"/>
      <c r="E144" s="58"/>
      <c r="F144" s="65"/>
    </row>
    <row r="145" spans="2:6" s="17" customFormat="1" x14ac:dyDescent="0.3">
      <c r="B145" s="46"/>
      <c r="C145" s="84"/>
      <c r="D145" s="48"/>
      <c r="E145" s="48"/>
      <c r="F145" s="49"/>
    </row>
    <row r="146" spans="2:6" s="17" customFormat="1" x14ac:dyDescent="0.3">
      <c r="B146" s="46"/>
      <c r="C146" s="47"/>
      <c r="D146" s="48"/>
      <c r="E146" s="48"/>
      <c r="F146" s="49"/>
    </row>
    <row r="147" spans="2:6" s="17" customFormat="1" x14ac:dyDescent="0.3">
      <c r="B147" s="46"/>
      <c r="C147" s="47"/>
      <c r="D147" s="48"/>
      <c r="E147" s="48"/>
      <c r="F147" s="49"/>
    </row>
    <row r="148" spans="2:6" s="17" customFormat="1" x14ac:dyDescent="0.3">
      <c r="B148" s="247"/>
      <c r="C148" s="247"/>
      <c r="D148" s="48"/>
      <c r="E148" s="85"/>
      <c r="F148" s="49"/>
    </row>
    <row r="149" spans="2:6" s="17" customFormat="1" x14ac:dyDescent="0.3">
      <c r="B149" s="46"/>
      <c r="C149" s="47"/>
      <c r="D149" s="48"/>
      <c r="E149" s="48"/>
      <c r="F149" s="49"/>
    </row>
    <row r="150" spans="2:6" s="17" customFormat="1" x14ac:dyDescent="0.3">
      <c r="B150" s="247"/>
      <c r="C150" s="247"/>
      <c r="D150" s="48"/>
      <c r="E150" s="85"/>
      <c r="F150" s="49"/>
    </row>
    <row r="151" spans="2:6" s="17" customFormat="1" x14ac:dyDescent="0.3">
      <c r="B151" s="46"/>
      <c r="C151" s="47"/>
      <c r="D151" s="48"/>
      <c r="E151" s="48"/>
      <c r="F151" s="49"/>
    </row>
    <row r="152" spans="2:6" s="17" customFormat="1" x14ac:dyDescent="0.3">
      <c r="B152" s="246"/>
      <c r="C152" s="246"/>
      <c r="D152" s="48"/>
      <c r="E152" s="48"/>
      <c r="F152" s="49"/>
    </row>
    <row r="153" spans="2:6" s="17" customFormat="1" x14ac:dyDescent="0.3">
      <c r="B153" s="46"/>
      <c r="C153" s="47"/>
      <c r="D153" s="48"/>
      <c r="E153" s="48"/>
      <c r="F153" s="49"/>
    </row>
    <row r="154" spans="2:6" s="17" customFormat="1" x14ac:dyDescent="0.3">
      <c r="B154" s="246"/>
      <c r="C154" s="246"/>
      <c r="D154" s="48"/>
      <c r="E154" s="86"/>
      <c r="F154" s="49"/>
    </row>
    <row r="155" spans="2:6" s="17" customFormat="1" x14ac:dyDescent="0.3">
      <c r="B155" s="87"/>
      <c r="C155" s="46"/>
      <c r="D155" s="48"/>
      <c r="E155" s="48"/>
      <c r="F155" s="49"/>
    </row>
    <row r="156" spans="2:6" s="17" customFormat="1" x14ac:dyDescent="0.3">
      <c r="B156" s="87"/>
      <c r="C156" s="46"/>
      <c r="D156" s="48"/>
      <c r="E156" s="48"/>
      <c r="F156" s="49"/>
    </row>
    <row r="157" spans="2:6" x14ac:dyDescent="0.3">
      <c r="B157" s="46"/>
      <c r="C157" s="47"/>
      <c r="D157" s="48"/>
      <c r="E157" s="48"/>
      <c r="F157" s="49"/>
    </row>
    <row r="158" spans="2:6" x14ac:dyDescent="0.3">
      <c r="B158" s="46"/>
      <c r="C158" s="47"/>
      <c r="D158" s="48"/>
      <c r="E158" s="48"/>
      <c r="F158" s="49"/>
    </row>
    <row r="159" spans="2:6" x14ac:dyDescent="0.3">
      <c r="B159" s="46"/>
      <c r="C159" s="47"/>
      <c r="D159" s="48"/>
      <c r="E159" s="48"/>
      <c r="F159" s="49"/>
    </row>
    <row r="160" spans="2:6" x14ac:dyDescent="0.3">
      <c r="B160" s="46"/>
      <c r="C160" s="47"/>
      <c r="D160" s="48"/>
      <c r="E160" s="48"/>
      <c r="F160" s="49"/>
    </row>
    <row r="161" spans="2:6" x14ac:dyDescent="0.3">
      <c r="B161" s="46"/>
      <c r="C161" s="47"/>
      <c r="D161" s="48"/>
      <c r="E161" s="48"/>
      <c r="F161" s="49"/>
    </row>
    <row r="162" spans="2:6" x14ac:dyDescent="0.3">
      <c r="B162" s="46"/>
      <c r="C162" s="47"/>
      <c r="D162" s="48"/>
      <c r="E162" s="48"/>
      <c r="F162" s="49"/>
    </row>
    <row r="163" spans="2:6" x14ac:dyDescent="0.3">
      <c r="B163" s="46"/>
      <c r="C163" s="47"/>
      <c r="D163" s="48"/>
      <c r="E163" s="48"/>
      <c r="F163" s="49"/>
    </row>
    <row r="164" spans="2:6" x14ac:dyDescent="0.3">
      <c r="B164" s="46"/>
      <c r="C164" s="47"/>
      <c r="D164" s="48"/>
      <c r="E164" s="48"/>
      <c r="F164" s="49"/>
    </row>
    <row r="165" spans="2:6" x14ac:dyDescent="0.3">
      <c r="B165" s="46"/>
      <c r="C165" s="47"/>
      <c r="D165" s="48"/>
      <c r="E165" s="48"/>
      <c r="F165" s="49"/>
    </row>
    <row r="166" spans="2:6" x14ac:dyDescent="0.3">
      <c r="B166" s="46"/>
      <c r="C166" s="47"/>
      <c r="D166" s="48"/>
      <c r="E166" s="48"/>
      <c r="F166" s="49"/>
    </row>
    <row r="167" spans="2:6" x14ac:dyDescent="0.3">
      <c r="F167" s="49"/>
    </row>
    <row r="168" spans="2:6" x14ac:dyDescent="0.3">
      <c r="F168" s="49"/>
    </row>
    <row r="169" spans="2:6" x14ac:dyDescent="0.3">
      <c r="F169" s="49"/>
    </row>
    <row r="170" spans="2:6" x14ac:dyDescent="0.3">
      <c r="B170" s="46"/>
      <c r="C170" s="47"/>
      <c r="D170" s="48"/>
      <c r="E170" s="48"/>
      <c r="F170" s="49"/>
    </row>
    <row r="171" spans="2:6" x14ac:dyDescent="0.3">
      <c r="B171" s="255"/>
      <c r="C171" s="256"/>
      <c r="D171" s="48"/>
      <c r="E171" s="88"/>
      <c r="F171" s="49"/>
    </row>
  </sheetData>
  <sheetProtection password="CC6B" sheet="1" objects="1" scenarios="1"/>
  <mergeCells count="61">
    <mergeCell ref="B18:C18"/>
    <mergeCell ref="B20:C20"/>
    <mergeCell ref="B24:C24"/>
    <mergeCell ref="B19:C19"/>
    <mergeCell ref="B14:C14"/>
    <mergeCell ref="B15:C15"/>
    <mergeCell ref="C2:E4"/>
    <mergeCell ref="B5:E5"/>
    <mergeCell ref="B7:C7"/>
    <mergeCell ref="B8:C8"/>
    <mergeCell ref="B17:C17"/>
    <mergeCell ref="B9:C9"/>
    <mergeCell ref="B10:C10"/>
    <mergeCell ref="B11:C11"/>
    <mergeCell ref="B12:C12"/>
    <mergeCell ref="B13:C13"/>
    <mergeCell ref="B33:C33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2:C32"/>
    <mergeCell ref="G130:J132"/>
    <mergeCell ref="B132:C132"/>
    <mergeCell ref="G111:H111"/>
    <mergeCell ref="B34:C34"/>
    <mergeCell ref="B35:C35"/>
    <mergeCell ref="B36:C36"/>
    <mergeCell ref="B37:C37"/>
    <mergeCell ref="G102:J102"/>
    <mergeCell ref="G104:H104"/>
    <mergeCell ref="G107:H107"/>
    <mergeCell ref="C38:D38"/>
    <mergeCell ref="C39:D39"/>
    <mergeCell ref="B43:C43"/>
    <mergeCell ref="B171:C171"/>
    <mergeCell ref="B138:E138"/>
    <mergeCell ref="B144:C144"/>
    <mergeCell ref="B148:C148"/>
    <mergeCell ref="B150:C150"/>
    <mergeCell ref="G138:H138"/>
    <mergeCell ref="G136:H136"/>
    <mergeCell ref="L2:O3"/>
    <mergeCell ref="B152:C152"/>
    <mergeCell ref="B154:C154"/>
    <mergeCell ref="B134:C134"/>
    <mergeCell ref="G134:J134"/>
    <mergeCell ref="B112:C112"/>
    <mergeCell ref="G113:H113"/>
    <mergeCell ref="G114:H114"/>
    <mergeCell ref="B115:C115"/>
    <mergeCell ref="G118:H118"/>
    <mergeCell ref="G120:H120"/>
    <mergeCell ref="B122:C122"/>
    <mergeCell ref="G122:J124"/>
    <mergeCell ref="G126:J128"/>
  </mergeCells>
  <dataValidations count="4">
    <dataValidation type="list" allowBlank="1" showInputMessage="1" showErrorMessage="1" error="строк кредитування від 1-80 міс." sqref="E11">
      <formula1>"12,24,36"</formula1>
    </dataValidation>
    <dataValidation type="whole" allowBlank="1" showErrorMessage="1" error="сума кредиту від 5000-50000 грн." sqref="E21">
      <formula1>5000</formula1>
      <formula2>50000</formula2>
    </dataValidation>
    <dataValidation type="list" allowBlank="1" showInputMessage="1" showErrorMessage="1" sqref="R17:R19">
      <formula1>$Z$9:$Z$10</formula1>
    </dataValidation>
    <dataValidation type="decimal" allowBlank="1" showInputMessage="1" showErrorMessage="1" error="сума кредиту від 5000-50000 грн." sqref="E9">
      <formula1>5000</formula1>
      <formula2>50000</formula2>
    </dataValidation>
  </dataValidations>
  <pageMargins left="0.7" right="0.7" top="0.75" bottom="0.75" header="0.3" footer="0.3"/>
  <pageSetup paperSize="9" orientation="landscape" r:id="rId1"/>
  <ignoredErrors>
    <ignoredError sqref="R10 E29 E33:E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111"/>
  <sheetViews>
    <sheetView view="pageBreakPreview" topLeftCell="A13" zoomScale="70" zoomScaleNormal="75" zoomScaleSheetLayoutView="70" workbookViewId="0">
      <selection activeCell="B14" sqref="B14"/>
    </sheetView>
  </sheetViews>
  <sheetFormatPr defaultRowHeight="18.75" customHeight="1" x14ac:dyDescent="0.3"/>
  <cols>
    <col min="1" max="1" width="25.109375" style="106" bestFit="1" customWidth="1"/>
    <col min="2" max="2" width="15.77734375" style="106" customWidth="1"/>
    <col min="3" max="3" width="6.44140625" style="90" bestFit="1" customWidth="1"/>
    <col min="4" max="4" width="16" style="153" customWidth="1"/>
    <col min="5" max="6" width="21.44140625" style="153" hidden="1" customWidth="1"/>
    <col min="7" max="7" width="12.33203125" style="90" bestFit="1" customWidth="1"/>
    <col min="8" max="8" width="14.5546875" style="153" hidden="1" customWidth="1"/>
    <col min="9" max="9" width="8.109375" style="90" hidden="1" customWidth="1"/>
    <col min="10" max="10" width="13" style="90" customWidth="1"/>
    <col min="11" max="11" width="13.6640625" style="153" customWidth="1"/>
    <col min="12" max="12" width="13.6640625" style="204" hidden="1" customWidth="1"/>
    <col min="13" max="13" width="13.6640625" style="153" hidden="1" customWidth="1"/>
    <col min="14" max="14" width="18.109375" style="153" customWidth="1"/>
    <col min="15" max="15" width="23.88671875" style="90" hidden="1" customWidth="1"/>
    <col min="16" max="16" width="16.5546875" style="90" hidden="1" customWidth="1"/>
    <col min="17" max="17" width="9.33203125" style="90" hidden="1" customWidth="1"/>
    <col min="18" max="18" width="13" style="90" hidden="1" customWidth="1"/>
    <col min="19" max="19" width="23.109375" style="90" hidden="1" customWidth="1"/>
    <col min="20" max="20" width="13" style="153" bestFit="1" customWidth="1"/>
    <col min="21" max="21" width="4.33203125" style="90" hidden="1" customWidth="1"/>
    <col min="22" max="22" width="10.88671875" style="90" hidden="1" customWidth="1"/>
    <col min="23" max="23" width="6" style="90" hidden="1" customWidth="1"/>
    <col min="24" max="24" width="12.109375" style="90" hidden="1" customWidth="1"/>
    <col min="25" max="25" width="13.88671875" style="90" hidden="1" customWidth="1"/>
    <col min="26" max="26" width="10.88671875" style="90" hidden="1" customWidth="1"/>
    <col min="27" max="27" width="14.5546875" style="153" hidden="1" customWidth="1"/>
    <col min="28" max="28" width="8.109375" style="90" hidden="1" customWidth="1"/>
    <col min="29" max="29" width="9.44140625" style="90" hidden="1" customWidth="1"/>
    <col min="30" max="30" width="8.5546875" style="90" hidden="1" customWidth="1"/>
    <col min="31" max="31" width="12.77734375" style="153" hidden="1" customWidth="1"/>
    <col min="32" max="32" width="23.88671875" style="90" hidden="1" customWidth="1"/>
    <col min="33" max="33" width="16.5546875" style="90" hidden="1" customWidth="1"/>
    <col min="34" max="34" width="5" style="90" hidden="1" customWidth="1"/>
    <col min="35" max="35" width="7.88671875" style="90" hidden="1" customWidth="1"/>
    <col min="36" max="36" width="23.109375" style="90" hidden="1" customWidth="1"/>
    <col min="37" max="37" width="12" style="90" hidden="1" customWidth="1"/>
    <col min="38" max="38" width="8.44140625" style="90" hidden="1" customWidth="1"/>
    <col min="39" max="40" width="6.44140625" style="90" hidden="1" customWidth="1"/>
    <col min="41" max="44" width="8.88671875" style="90" customWidth="1"/>
    <col min="45" max="259" width="9.109375" style="90"/>
    <col min="260" max="260" width="24.5546875" style="90" customWidth="1"/>
    <col min="261" max="261" width="10.109375" style="90" customWidth="1"/>
    <col min="262" max="262" width="10" style="90" customWidth="1"/>
    <col min="263" max="264" width="10.33203125" style="90" customWidth="1"/>
    <col min="265" max="265" width="10" style="90" customWidth="1"/>
    <col min="266" max="267" width="9.109375" style="90" customWidth="1"/>
    <col min="268" max="268" width="11.5546875" style="90" customWidth="1"/>
    <col min="269" max="269" width="12.88671875" style="90" customWidth="1"/>
    <col min="270" max="274" width="9.109375" style="90" customWidth="1"/>
    <col min="275" max="275" width="12.44140625" style="90" customWidth="1"/>
    <col min="276" max="276" width="8.33203125" style="90" customWidth="1"/>
    <col min="277" max="515" width="9.109375" style="90"/>
    <col min="516" max="516" width="24.5546875" style="90" customWidth="1"/>
    <col min="517" max="517" width="10.109375" style="90" customWidth="1"/>
    <col min="518" max="518" width="10" style="90" customWidth="1"/>
    <col min="519" max="520" width="10.33203125" style="90" customWidth="1"/>
    <col min="521" max="521" width="10" style="90" customWidth="1"/>
    <col min="522" max="523" width="9.109375" style="90" customWidth="1"/>
    <col min="524" max="524" width="11.5546875" style="90" customWidth="1"/>
    <col min="525" max="525" width="12.88671875" style="90" customWidth="1"/>
    <col min="526" max="530" width="9.109375" style="90" customWidth="1"/>
    <col min="531" max="531" width="12.44140625" style="90" customWidth="1"/>
    <col min="532" max="532" width="8.33203125" style="90" customWidth="1"/>
    <col min="533" max="771" width="9.109375" style="90"/>
    <col min="772" max="772" width="24.5546875" style="90" customWidth="1"/>
    <col min="773" max="773" width="10.109375" style="90" customWidth="1"/>
    <col min="774" max="774" width="10" style="90" customWidth="1"/>
    <col min="775" max="776" width="10.33203125" style="90" customWidth="1"/>
    <col min="777" max="777" width="10" style="90" customWidth="1"/>
    <col min="778" max="779" width="9.109375" style="90" customWidth="1"/>
    <col min="780" max="780" width="11.5546875" style="90" customWidth="1"/>
    <col min="781" max="781" width="12.88671875" style="90" customWidth="1"/>
    <col min="782" max="786" width="9.109375" style="90" customWidth="1"/>
    <col min="787" max="787" width="12.44140625" style="90" customWidth="1"/>
    <col min="788" max="788" width="8.33203125" style="90" customWidth="1"/>
    <col min="789" max="1027" width="9.109375" style="90"/>
    <col min="1028" max="1028" width="24.5546875" style="90" customWidth="1"/>
    <col min="1029" max="1029" width="10.109375" style="90" customWidth="1"/>
    <col min="1030" max="1030" width="10" style="90" customWidth="1"/>
    <col min="1031" max="1032" width="10.33203125" style="90" customWidth="1"/>
    <col min="1033" max="1033" width="10" style="90" customWidth="1"/>
    <col min="1034" max="1035" width="9.109375" style="90" customWidth="1"/>
    <col min="1036" max="1036" width="11.5546875" style="90" customWidth="1"/>
    <col min="1037" max="1037" width="12.88671875" style="90" customWidth="1"/>
    <col min="1038" max="1042" width="9.109375" style="90" customWidth="1"/>
    <col min="1043" max="1043" width="12.44140625" style="90" customWidth="1"/>
    <col min="1044" max="1044" width="8.33203125" style="90" customWidth="1"/>
    <col min="1045" max="1283" width="9.109375" style="90"/>
    <col min="1284" max="1284" width="24.5546875" style="90" customWidth="1"/>
    <col min="1285" max="1285" width="10.109375" style="90" customWidth="1"/>
    <col min="1286" max="1286" width="10" style="90" customWidth="1"/>
    <col min="1287" max="1288" width="10.33203125" style="90" customWidth="1"/>
    <col min="1289" max="1289" width="10" style="90" customWidth="1"/>
    <col min="1290" max="1291" width="9.109375" style="90" customWidth="1"/>
    <col min="1292" max="1292" width="11.5546875" style="90" customWidth="1"/>
    <col min="1293" max="1293" width="12.88671875" style="90" customWidth="1"/>
    <col min="1294" max="1298" width="9.109375" style="90" customWidth="1"/>
    <col min="1299" max="1299" width="12.44140625" style="90" customWidth="1"/>
    <col min="1300" max="1300" width="8.33203125" style="90" customWidth="1"/>
    <col min="1301" max="1539" width="9.109375" style="90"/>
    <col min="1540" max="1540" width="24.5546875" style="90" customWidth="1"/>
    <col min="1541" max="1541" width="10.109375" style="90" customWidth="1"/>
    <col min="1542" max="1542" width="10" style="90" customWidth="1"/>
    <col min="1543" max="1544" width="10.33203125" style="90" customWidth="1"/>
    <col min="1545" max="1545" width="10" style="90" customWidth="1"/>
    <col min="1546" max="1547" width="9.109375" style="90" customWidth="1"/>
    <col min="1548" max="1548" width="11.5546875" style="90" customWidth="1"/>
    <col min="1549" max="1549" width="12.88671875" style="90" customWidth="1"/>
    <col min="1550" max="1554" width="9.109375" style="90" customWidth="1"/>
    <col min="1555" max="1555" width="12.44140625" style="90" customWidth="1"/>
    <col min="1556" max="1556" width="8.33203125" style="90" customWidth="1"/>
    <col min="1557" max="1795" width="9.109375" style="90"/>
    <col min="1796" max="1796" width="24.5546875" style="90" customWidth="1"/>
    <col min="1797" max="1797" width="10.109375" style="90" customWidth="1"/>
    <col min="1798" max="1798" width="10" style="90" customWidth="1"/>
    <col min="1799" max="1800" width="10.33203125" style="90" customWidth="1"/>
    <col min="1801" max="1801" width="10" style="90" customWidth="1"/>
    <col min="1802" max="1803" width="9.109375" style="90" customWidth="1"/>
    <col min="1804" max="1804" width="11.5546875" style="90" customWidth="1"/>
    <col min="1805" max="1805" width="12.88671875" style="90" customWidth="1"/>
    <col min="1806" max="1810" width="9.109375" style="90" customWidth="1"/>
    <col min="1811" max="1811" width="12.44140625" style="90" customWidth="1"/>
    <col min="1812" max="1812" width="8.33203125" style="90" customWidth="1"/>
    <col min="1813" max="2051" width="9.109375" style="90"/>
    <col min="2052" max="2052" width="24.5546875" style="90" customWidth="1"/>
    <col min="2053" max="2053" width="10.109375" style="90" customWidth="1"/>
    <col min="2054" max="2054" width="10" style="90" customWidth="1"/>
    <col min="2055" max="2056" width="10.33203125" style="90" customWidth="1"/>
    <col min="2057" max="2057" width="10" style="90" customWidth="1"/>
    <col min="2058" max="2059" width="9.109375" style="90" customWidth="1"/>
    <col min="2060" max="2060" width="11.5546875" style="90" customWidth="1"/>
    <col min="2061" max="2061" width="12.88671875" style="90" customWidth="1"/>
    <col min="2062" max="2066" width="9.109375" style="90" customWidth="1"/>
    <col min="2067" max="2067" width="12.44140625" style="90" customWidth="1"/>
    <col min="2068" max="2068" width="8.33203125" style="90" customWidth="1"/>
    <col min="2069" max="2307" width="9.109375" style="90"/>
    <col min="2308" max="2308" width="24.5546875" style="90" customWidth="1"/>
    <col min="2309" max="2309" width="10.109375" style="90" customWidth="1"/>
    <col min="2310" max="2310" width="10" style="90" customWidth="1"/>
    <col min="2311" max="2312" width="10.33203125" style="90" customWidth="1"/>
    <col min="2313" max="2313" width="10" style="90" customWidth="1"/>
    <col min="2314" max="2315" width="9.109375" style="90" customWidth="1"/>
    <col min="2316" max="2316" width="11.5546875" style="90" customWidth="1"/>
    <col min="2317" max="2317" width="12.88671875" style="90" customWidth="1"/>
    <col min="2318" max="2322" width="9.109375" style="90" customWidth="1"/>
    <col min="2323" max="2323" width="12.44140625" style="90" customWidth="1"/>
    <col min="2324" max="2324" width="8.33203125" style="90" customWidth="1"/>
    <col min="2325" max="2563" width="9.109375" style="90"/>
    <col min="2564" max="2564" width="24.5546875" style="90" customWidth="1"/>
    <col min="2565" max="2565" width="10.109375" style="90" customWidth="1"/>
    <col min="2566" max="2566" width="10" style="90" customWidth="1"/>
    <col min="2567" max="2568" width="10.33203125" style="90" customWidth="1"/>
    <col min="2569" max="2569" width="10" style="90" customWidth="1"/>
    <col min="2570" max="2571" width="9.109375" style="90" customWidth="1"/>
    <col min="2572" max="2572" width="11.5546875" style="90" customWidth="1"/>
    <col min="2573" max="2573" width="12.88671875" style="90" customWidth="1"/>
    <col min="2574" max="2578" width="9.109375" style="90" customWidth="1"/>
    <col min="2579" max="2579" width="12.44140625" style="90" customWidth="1"/>
    <col min="2580" max="2580" width="8.33203125" style="90" customWidth="1"/>
    <col min="2581" max="2819" width="9.109375" style="90"/>
    <col min="2820" max="2820" width="24.5546875" style="90" customWidth="1"/>
    <col min="2821" max="2821" width="10.109375" style="90" customWidth="1"/>
    <col min="2822" max="2822" width="10" style="90" customWidth="1"/>
    <col min="2823" max="2824" width="10.33203125" style="90" customWidth="1"/>
    <col min="2825" max="2825" width="10" style="90" customWidth="1"/>
    <col min="2826" max="2827" width="9.109375" style="90" customWidth="1"/>
    <col min="2828" max="2828" width="11.5546875" style="90" customWidth="1"/>
    <col min="2829" max="2829" width="12.88671875" style="90" customWidth="1"/>
    <col min="2830" max="2834" width="9.109375" style="90" customWidth="1"/>
    <col min="2835" max="2835" width="12.44140625" style="90" customWidth="1"/>
    <col min="2836" max="2836" width="8.33203125" style="90" customWidth="1"/>
    <col min="2837" max="3075" width="9.109375" style="90"/>
    <col min="3076" max="3076" width="24.5546875" style="90" customWidth="1"/>
    <col min="3077" max="3077" width="10.109375" style="90" customWidth="1"/>
    <col min="3078" max="3078" width="10" style="90" customWidth="1"/>
    <col min="3079" max="3080" width="10.33203125" style="90" customWidth="1"/>
    <col min="3081" max="3081" width="10" style="90" customWidth="1"/>
    <col min="3082" max="3083" width="9.109375" style="90" customWidth="1"/>
    <col min="3084" max="3084" width="11.5546875" style="90" customWidth="1"/>
    <col min="3085" max="3085" width="12.88671875" style="90" customWidth="1"/>
    <col min="3086" max="3090" width="9.109375" style="90" customWidth="1"/>
    <col min="3091" max="3091" width="12.44140625" style="90" customWidth="1"/>
    <col min="3092" max="3092" width="8.33203125" style="90" customWidth="1"/>
    <col min="3093" max="3331" width="9.109375" style="90"/>
    <col min="3332" max="3332" width="24.5546875" style="90" customWidth="1"/>
    <col min="3333" max="3333" width="10.109375" style="90" customWidth="1"/>
    <col min="3334" max="3334" width="10" style="90" customWidth="1"/>
    <col min="3335" max="3336" width="10.33203125" style="90" customWidth="1"/>
    <col min="3337" max="3337" width="10" style="90" customWidth="1"/>
    <col min="3338" max="3339" width="9.109375" style="90" customWidth="1"/>
    <col min="3340" max="3340" width="11.5546875" style="90" customWidth="1"/>
    <col min="3341" max="3341" width="12.88671875" style="90" customWidth="1"/>
    <col min="3342" max="3346" width="9.109375" style="90" customWidth="1"/>
    <col min="3347" max="3347" width="12.44140625" style="90" customWidth="1"/>
    <col min="3348" max="3348" width="8.33203125" style="90" customWidth="1"/>
    <col min="3349" max="3587" width="9.109375" style="90"/>
    <col min="3588" max="3588" width="24.5546875" style="90" customWidth="1"/>
    <col min="3589" max="3589" width="10.109375" style="90" customWidth="1"/>
    <col min="3590" max="3590" width="10" style="90" customWidth="1"/>
    <col min="3591" max="3592" width="10.33203125" style="90" customWidth="1"/>
    <col min="3593" max="3593" width="10" style="90" customWidth="1"/>
    <col min="3594" max="3595" width="9.109375" style="90" customWidth="1"/>
    <col min="3596" max="3596" width="11.5546875" style="90" customWidth="1"/>
    <col min="3597" max="3597" width="12.88671875" style="90" customWidth="1"/>
    <col min="3598" max="3602" width="9.109375" style="90" customWidth="1"/>
    <col min="3603" max="3603" width="12.44140625" style="90" customWidth="1"/>
    <col min="3604" max="3604" width="8.33203125" style="90" customWidth="1"/>
    <col min="3605" max="3843" width="9.109375" style="90"/>
    <col min="3844" max="3844" width="24.5546875" style="90" customWidth="1"/>
    <col min="3845" max="3845" width="10.109375" style="90" customWidth="1"/>
    <col min="3846" max="3846" width="10" style="90" customWidth="1"/>
    <col min="3847" max="3848" width="10.33203125" style="90" customWidth="1"/>
    <col min="3849" max="3849" width="10" style="90" customWidth="1"/>
    <col min="3850" max="3851" width="9.109375" style="90" customWidth="1"/>
    <col min="3852" max="3852" width="11.5546875" style="90" customWidth="1"/>
    <col min="3853" max="3853" width="12.88671875" style="90" customWidth="1"/>
    <col min="3854" max="3858" width="9.109375" style="90" customWidth="1"/>
    <col min="3859" max="3859" width="12.44140625" style="90" customWidth="1"/>
    <col min="3860" max="3860" width="8.33203125" style="90" customWidth="1"/>
    <col min="3861" max="4099" width="9.109375" style="90"/>
    <col min="4100" max="4100" width="24.5546875" style="90" customWidth="1"/>
    <col min="4101" max="4101" width="10.109375" style="90" customWidth="1"/>
    <col min="4102" max="4102" width="10" style="90" customWidth="1"/>
    <col min="4103" max="4104" width="10.33203125" style="90" customWidth="1"/>
    <col min="4105" max="4105" width="10" style="90" customWidth="1"/>
    <col min="4106" max="4107" width="9.109375" style="90" customWidth="1"/>
    <col min="4108" max="4108" width="11.5546875" style="90" customWidth="1"/>
    <col min="4109" max="4109" width="12.88671875" style="90" customWidth="1"/>
    <col min="4110" max="4114" width="9.109375" style="90" customWidth="1"/>
    <col min="4115" max="4115" width="12.44140625" style="90" customWidth="1"/>
    <col min="4116" max="4116" width="8.33203125" style="90" customWidth="1"/>
    <col min="4117" max="4355" width="9.109375" style="90"/>
    <col min="4356" max="4356" width="24.5546875" style="90" customWidth="1"/>
    <col min="4357" max="4357" width="10.109375" style="90" customWidth="1"/>
    <col min="4358" max="4358" width="10" style="90" customWidth="1"/>
    <col min="4359" max="4360" width="10.33203125" style="90" customWidth="1"/>
    <col min="4361" max="4361" width="10" style="90" customWidth="1"/>
    <col min="4362" max="4363" width="9.109375" style="90" customWidth="1"/>
    <col min="4364" max="4364" width="11.5546875" style="90" customWidth="1"/>
    <col min="4365" max="4365" width="12.88671875" style="90" customWidth="1"/>
    <col min="4366" max="4370" width="9.109375" style="90" customWidth="1"/>
    <col min="4371" max="4371" width="12.44140625" style="90" customWidth="1"/>
    <col min="4372" max="4372" width="8.33203125" style="90" customWidth="1"/>
    <col min="4373" max="4611" width="9.109375" style="90"/>
    <col min="4612" max="4612" width="24.5546875" style="90" customWidth="1"/>
    <col min="4613" max="4613" width="10.109375" style="90" customWidth="1"/>
    <col min="4614" max="4614" width="10" style="90" customWidth="1"/>
    <col min="4615" max="4616" width="10.33203125" style="90" customWidth="1"/>
    <col min="4617" max="4617" width="10" style="90" customWidth="1"/>
    <col min="4618" max="4619" width="9.109375" style="90" customWidth="1"/>
    <col min="4620" max="4620" width="11.5546875" style="90" customWidth="1"/>
    <col min="4621" max="4621" width="12.88671875" style="90" customWidth="1"/>
    <col min="4622" max="4626" width="9.109375" style="90" customWidth="1"/>
    <col min="4627" max="4627" width="12.44140625" style="90" customWidth="1"/>
    <col min="4628" max="4628" width="8.33203125" style="90" customWidth="1"/>
    <col min="4629" max="4867" width="9.109375" style="90"/>
    <col min="4868" max="4868" width="24.5546875" style="90" customWidth="1"/>
    <col min="4869" max="4869" width="10.109375" style="90" customWidth="1"/>
    <col min="4870" max="4870" width="10" style="90" customWidth="1"/>
    <col min="4871" max="4872" width="10.33203125" style="90" customWidth="1"/>
    <col min="4873" max="4873" width="10" style="90" customWidth="1"/>
    <col min="4874" max="4875" width="9.109375" style="90" customWidth="1"/>
    <col min="4876" max="4876" width="11.5546875" style="90" customWidth="1"/>
    <col min="4877" max="4877" width="12.88671875" style="90" customWidth="1"/>
    <col min="4878" max="4882" width="9.109375" style="90" customWidth="1"/>
    <col min="4883" max="4883" width="12.44140625" style="90" customWidth="1"/>
    <col min="4884" max="4884" width="8.33203125" style="90" customWidth="1"/>
    <col min="4885" max="5123" width="9.109375" style="90"/>
    <col min="5124" max="5124" width="24.5546875" style="90" customWidth="1"/>
    <col min="5125" max="5125" width="10.109375" style="90" customWidth="1"/>
    <col min="5126" max="5126" width="10" style="90" customWidth="1"/>
    <col min="5127" max="5128" width="10.33203125" style="90" customWidth="1"/>
    <col min="5129" max="5129" width="10" style="90" customWidth="1"/>
    <col min="5130" max="5131" width="9.109375" style="90" customWidth="1"/>
    <col min="5132" max="5132" width="11.5546875" style="90" customWidth="1"/>
    <col min="5133" max="5133" width="12.88671875" style="90" customWidth="1"/>
    <col min="5134" max="5138" width="9.109375" style="90" customWidth="1"/>
    <col min="5139" max="5139" width="12.44140625" style="90" customWidth="1"/>
    <col min="5140" max="5140" width="8.33203125" style="90" customWidth="1"/>
    <col min="5141" max="5379" width="9.109375" style="90"/>
    <col min="5380" max="5380" width="24.5546875" style="90" customWidth="1"/>
    <col min="5381" max="5381" width="10.109375" style="90" customWidth="1"/>
    <col min="5382" max="5382" width="10" style="90" customWidth="1"/>
    <col min="5383" max="5384" width="10.33203125" style="90" customWidth="1"/>
    <col min="5385" max="5385" width="10" style="90" customWidth="1"/>
    <col min="5386" max="5387" width="9.109375" style="90" customWidth="1"/>
    <col min="5388" max="5388" width="11.5546875" style="90" customWidth="1"/>
    <col min="5389" max="5389" width="12.88671875" style="90" customWidth="1"/>
    <col min="5390" max="5394" width="9.109375" style="90" customWidth="1"/>
    <col min="5395" max="5395" width="12.44140625" style="90" customWidth="1"/>
    <col min="5396" max="5396" width="8.33203125" style="90" customWidth="1"/>
    <col min="5397" max="5635" width="9.109375" style="90"/>
    <col min="5636" max="5636" width="24.5546875" style="90" customWidth="1"/>
    <col min="5637" max="5637" width="10.109375" style="90" customWidth="1"/>
    <col min="5638" max="5638" width="10" style="90" customWidth="1"/>
    <col min="5639" max="5640" width="10.33203125" style="90" customWidth="1"/>
    <col min="5641" max="5641" width="10" style="90" customWidth="1"/>
    <col min="5642" max="5643" width="9.109375" style="90" customWidth="1"/>
    <col min="5644" max="5644" width="11.5546875" style="90" customWidth="1"/>
    <col min="5645" max="5645" width="12.88671875" style="90" customWidth="1"/>
    <col min="5646" max="5650" width="9.109375" style="90" customWidth="1"/>
    <col min="5651" max="5651" width="12.44140625" style="90" customWidth="1"/>
    <col min="5652" max="5652" width="8.33203125" style="90" customWidth="1"/>
    <col min="5653" max="5891" width="9.109375" style="90"/>
    <col min="5892" max="5892" width="24.5546875" style="90" customWidth="1"/>
    <col min="5893" max="5893" width="10.109375" style="90" customWidth="1"/>
    <col min="5894" max="5894" width="10" style="90" customWidth="1"/>
    <col min="5895" max="5896" width="10.33203125" style="90" customWidth="1"/>
    <col min="5897" max="5897" width="10" style="90" customWidth="1"/>
    <col min="5898" max="5899" width="9.109375" style="90" customWidth="1"/>
    <col min="5900" max="5900" width="11.5546875" style="90" customWidth="1"/>
    <col min="5901" max="5901" width="12.88671875" style="90" customWidth="1"/>
    <col min="5902" max="5906" width="9.109375" style="90" customWidth="1"/>
    <col min="5907" max="5907" width="12.44140625" style="90" customWidth="1"/>
    <col min="5908" max="5908" width="8.33203125" style="90" customWidth="1"/>
    <col min="5909" max="6147" width="9.109375" style="90"/>
    <col min="6148" max="6148" width="24.5546875" style="90" customWidth="1"/>
    <col min="6149" max="6149" width="10.109375" style="90" customWidth="1"/>
    <col min="6150" max="6150" width="10" style="90" customWidth="1"/>
    <col min="6151" max="6152" width="10.33203125" style="90" customWidth="1"/>
    <col min="6153" max="6153" width="10" style="90" customWidth="1"/>
    <col min="6154" max="6155" width="9.109375" style="90" customWidth="1"/>
    <col min="6156" max="6156" width="11.5546875" style="90" customWidth="1"/>
    <col min="6157" max="6157" width="12.88671875" style="90" customWidth="1"/>
    <col min="6158" max="6162" width="9.109375" style="90" customWidth="1"/>
    <col min="6163" max="6163" width="12.44140625" style="90" customWidth="1"/>
    <col min="6164" max="6164" width="8.33203125" style="90" customWidth="1"/>
    <col min="6165" max="6403" width="9.109375" style="90"/>
    <col min="6404" max="6404" width="24.5546875" style="90" customWidth="1"/>
    <col min="6405" max="6405" width="10.109375" style="90" customWidth="1"/>
    <col min="6406" max="6406" width="10" style="90" customWidth="1"/>
    <col min="6407" max="6408" width="10.33203125" style="90" customWidth="1"/>
    <col min="6409" max="6409" width="10" style="90" customWidth="1"/>
    <col min="6410" max="6411" width="9.109375" style="90" customWidth="1"/>
    <col min="6412" max="6412" width="11.5546875" style="90" customWidth="1"/>
    <col min="6413" max="6413" width="12.88671875" style="90" customWidth="1"/>
    <col min="6414" max="6418" width="9.109375" style="90" customWidth="1"/>
    <col min="6419" max="6419" width="12.44140625" style="90" customWidth="1"/>
    <col min="6420" max="6420" width="8.33203125" style="90" customWidth="1"/>
    <col min="6421" max="6659" width="9.109375" style="90"/>
    <col min="6660" max="6660" width="24.5546875" style="90" customWidth="1"/>
    <col min="6661" max="6661" width="10.109375" style="90" customWidth="1"/>
    <col min="6662" max="6662" width="10" style="90" customWidth="1"/>
    <col min="6663" max="6664" width="10.33203125" style="90" customWidth="1"/>
    <col min="6665" max="6665" width="10" style="90" customWidth="1"/>
    <col min="6666" max="6667" width="9.109375" style="90" customWidth="1"/>
    <col min="6668" max="6668" width="11.5546875" style="90" customWidth="1"/>
    <col min="6669" max="6669" width="12.88671875" style="90" customWidth="1"/>
    <col min="6670" max="6674" width="9.109375" style="90" customWidth="1"/>
    <col min="6675" max="6675" width="12.44140625" style="90" customWidth="1"/>
    <col min="6676" max="6676" width="8.33203125" style="90" customWidth="1"/>
    <col min="6677" max="6915" width="9.109375" style="90"/>
    <col min="6916" max="6916" width="24.5546875" style="90" customWidth="1"/>
    <col min="6917" max="6917" width="10.109375" style="90" customWidth="1"/>
    <col min="6918" max="6918" width="10" style="90" customWidth="1"/>
    <col min="6919" max="6920" width="10.33203125" style="90" customWidth="1"/>
    <col min="6921" max="6921" width="10" style="90" customWidth="1"/>
    <col min="6922" max="6923" width="9.109375" style="90" customWidth="1"/>
    <col min="6924" max="6924" width="11.5546875" style="90" customWidth="1"/>
    <col min="6925" max="6925" width="12.88671875" style="90" customWidth="1"/>
    <col min="6926" max="6930" width="9.109375" style="90" customWidth="1"/>
    <col min="6931" max="6931" width="12.44140625" style="90" customWidth="1"/>
    <col min="6932" max="6932" width="8.33203125" style="90" customWidth="1"/>
    <col min="6933" max="7171" width="9.109375" style="90"/>
    <col min="7172" max="7172" width="24.5546875" style="90" customWidth="1"/>
    <col min="7173" max="7173" width="10.109375" style="90" customWidth="1"/>
    <col min="7174" max="7174" width="10" style="90" customWidth="1"/>
    <col min="7175" max="7176" width="10.33203125" style="90" customWidth="1"/>
    <col min="7177" max="7177" width="10" style="90" customWidth="1"/>
    <col min="7178" max="7179" width="9.109375" style="90" customWidth="1"/>
    <col min="7180" max="7180" width="11.5546875" style="90" customWidth="1"/>
    <col min="7181" max="7181" width="12.88671875" style="90" customWidth="1"/>
    <col min="7182" max="7186" width="9.109375" style="90" customWidth="1"/>
    <col min="7187" max="7187" width="12.44140625" style="90" customWidth="1"/>
    <col min="7188" max="7188" width="8.33203125" style="90" customWidth="1"/>
    <col min="7189" max="7427" width="9.109375" style="90"/>
    <col min="7428" max="7428" width="24.5546875" style="90" customWidth="1"/>
    <col min="7429" max="7429" width="10.109375" style="90" customWidth="1"/>
    <col min="7430" max="7430" width="10" style="90" customWidth="1"/>
    <col min="7431" max="7432" width="10.33203125" style="90" customWidth="1"/>
    <col min="7433" max="7433" width="10" style="90" customWidth="1"/>
    <col min="7434" max="7435" width="9.109375" style="90" customWidth="1"/>
    <col min="7436" max="7436" width="11.5546875" style="90" customWidth="1"/>
    <col min="7437" max="7437" width="12.88671875" style="90" customWidth="1"/>
    <col min="7438" max="7442" width="9.109375" style="90" customWidth="1"/>
    <col min="7443" max="7443" width="12.44140625" style="90" customWidth="1"/>
    <col min="7444" max="7444" width="8.33203125" style="90" customWidth="1"/>
    <col min="7445" max="7683" width="9.109375" style="90"/>
    <col min="7684" max="7684" width="24.5546875" style="90" customWidth="1"/>
    <col min="7685" max="7685" width="10.109375" style="90" customWidth="1"/>
    <col min="7686" max="7686" width="10" style="90" customWidth="1"/>
    <col min="7687" max="7688" width="10.33203125" style="90" customWidth="1"/>
    <col min="7689" max="7689" width="10" style="90" customWidth="1"/>
    <col min="7690" max="7691" width="9.109375" style="90" customWidth="1"/>
    <col min="7692" max="7692" width="11.5546875" style="90" customWidth="1"/>
    <col min="7693" max="7693" width="12.88671875" style="90" customWidth="1"/>
    <col min="7694" max="7698" width="9.109375" style="90" customWidth="1"/>
    <col min="7699" max="7699" width="12.44140625" style="90" customWidth="1"/>
    <col min="7700" max="7700" width="8.33203125" style="90" customWidth="1"/>
    <col min="7701" max="7939" width="9.109375" style="90"/>
    <col min="7940" max="7940" width="24.5546875" style="90" customWidth="1"/>
    <col min="7941" max="7941" width="10.109375" style="90" customWidth="1"/>
    <col min="7942" max="7942" width="10" style="90" customWidth="1"/>
    <col min="7943" max="7944" width="10.33203125" style="90" customWidth="1"/>
    <col min="7945" max="7945" width="10" style="90" customWidth="1"/>
    <col min="7946" max="7947" width="9.109375" style="90" customWidth="1"/>
    <col min="7948" max="7948" width="11.5546875" style="90" customWidth="1"/>
    <col min="7949" max="7949" width="12.88671875" style="90" customWidth="1"/>
    <col min="7950" max="7954" width="9.109375" style="90" customWidth="1"/>
    <col min="7955" max="7955" width="12.44140625" style="90" customWidth="1"/>
    <col min="7956" max="7956" width="8.33203125" style="90" customWidth="1"/>
    <col min="7957" max="8195" width="9.109375" style="90"/>
    <col min="8196" max="8196" width="24.5546875" style="90" customWidth="1"/>
    <col min="8197" max="8197" width="10.109375" style="90" customWidth="1"/>
    <col min="8198" max="8198" width="10" style="90" customWidth="1"/>
    <col min="8199" max="8200" width="10.33203125" style="90" customWidth="1"/>
    <col min="8201" max="8201" width="10" style="90" customWidth="1"/>
    <col min="8202" max="8203" width="9.109375" style="90" customWidth="1"/>
    <col min="8204" max="8204" width="11.5546875" style="90" customWidth="1"/>
    <col min="8205" max="8205" width="12.88671875" style="90" customWidth="1"/>
    <col min="8206" max="8210" width="9.109375" style="90" customWidth="1"/>
    <col min="8211" max="8211" width="12.44140625" style="90" customWidth="1"/>
    <col min="8212" max="8212" width="8.33203125" style="90" customWidth="1"/>
    <col min="8213" max="8451" width="9.109375" style="90"/>
    <col min="8452" max="8452" width="24.5546875" style="90" customWidth="1"/>
    <col min="8453" max="8453" width="10.109375" style="90" customWidth="1"/>
    <col min="8454" max="8454" width="10" style="90" customWidth="1"/>
    <col min="8455" max="8456" width="10.33203125" style="90" customWidth="1"/>
    <col min="8457" max="8457" width="10" style="90" customWidth="1"/>
    <col min="8458" max="8459" width="9.109375" style="90" customWidth="1"/>
    <col min="8460" max="8460" width="11.5546875" style="90" customWidth="1"/>
    <col min="8461" max="8461" width="12.88671875" style="90" customWidth="1"/>
    <col min="8462" max="8466" width="9.109375" style="90" customWidth="1"/>
    <col min="8467" max="8467" width="12.44140625" style="90" customWidth="1"/>
    <col min="8468" max="8468" width="8.33203125" style="90" customWidth="1"/>
    <col min="8469" max="8707" width="9.109375" style="90"/>
    <col min="8708" max="8708" width="24.5546875" style="90" customWidth="1"/>
    <col min="8709" max="8709" width="10.109375" style="90" customWidth="1"/>
    <col min="8710" max="8710" width="10" style="90" customWidth="1"/>
    <col min="8711" max="8712" width="10.33203125" style="90" customWidth="1"/>
    <col min="8713" max="8713" width="10" style="90" customWidth="1"/>
    <col min="8714" max="8715" width="9.109375" style="90" customWidth="1"/>
    <col min="8716" max="8716" width="11.5546875" style="90" customWidth="1"/>
    <col min="8717" max="8717" width="12.88671875" style="90" customWidth="1"/>
    <col min="8718" max="8722" width="9.109375" style="90" customWidth="1"/>
    <col min="8723" max="8723" width="12.44140625" style="90" customWidth="1"/>
    <col min="8724" max="8724" width="8.33203125" style="90" customWidth="1"/>
    <col min="8725" max="8963" width="9.109375" style="90"/>
    <col min="8964" max="8964" width="24.5546875" style="90" customWidth="1"/>
    <col min="8965" max="8965" width="10.109375" style="90" customWidth="1"/>
    <col min="8966" max="8966" width="10" style="90" customWidth="1"/>
    <col min="8967" max="8968" width="10.33203125" style="90" customWidth="1"/>
    <col min="8969" max="8969" width="10" style="90" customWidth="1"/>
    <col min="8970" max="8971" width="9.109375" style="90" customWidth="1"/>
    <col min="8972" max="8972" width="11.5546875" style="90" customWidth="1"/>
    <col min="8973" max="8973" width="12.88671875" style="90" customWidth="1"/>
    <col min="8974" max="8978" width="9.109375" style="90" customWidth="1"/>
    <col min="8979" max="8979" width="12.44140625" style="90" customWidth="1"/>
    <col min="8980" max="8980" width="8.33203125" style="90" customWidth="1"/>
    <col min="8981" max="9219" width="9.109375" style="90"/>
    <col min="9220" max="9220" width="24.5546875" style="90" customWidth="1"/>
    <col min="9221" max="9221" width="10.109375" style="90" customWidth="1"/>
    <col min="9222" max="9222" width="10" style="90" customWidth="1"/>
    <col min="9223" max="9224" width="10.33203125" style="90" customWidth="1"/>
    <col min="9225" max="9225" width="10" style="90" customWidth="1"/>
    <col min="9226" max="9227" width="9.109375" style="90" customWidth="1"/>
    <col min="9228" max="9228" width="11.5546875" style="90" customWidth="1"/>
    <col min="9229" max="9229" width="12.88671875" style="90" customWidth="1"/>
    <col min="9230" max="9234" width="9.109375" style="90" customWidth="1"/>
    <col min="9235" max="9235" width="12.44140625" style="90" customWidth="1"/>
    <col min="9236" max="9236" width="8.33203125" style="90" customWidth="1"/>
    <col min="9237" max="9475" width="9.109375" style="90"/>
    <col min="9476" max="9476" width="24.5546875" style="90" customWidth="1"/>
    <col min="9477" max="9477" width="10.109375" style="90" customWidth="1"/>
    <col min="9478" max="9478" width="10" style="90" customWidth="1"/>
    <col min="9479" max="9480" width="10.33203125" style="90" customWidth="1"/>
    <col min="9481" max="9481" width="10" style="90" customWidth="1"/>
    <col min="9482" max="9483" width="9.109375" style="90" customWidth="1"/>
    <col min="9484" max="9484" width="11.5546875" style="90" customWidth="1"/>
    <col min="9485" max="9485" width="12.88671875" style="90" customWidth="1"/>
    <col min="9486" max="9490" width="9.109375" style="90" customWidth="1"/>
    <col min="9491" max="9491" width="12.44140625" style="90" customWidth="1"/>
    <col min="9492" max="9492" width="8.33203125" style="90" customWidth="1"/>
    <col min="9493" max="9731" width="9.109375" style="90"/>
    <col min="9732" max="9732" width="24.5546875" style="90" customWidth="1"/>
    <col min="9733" max="9733" width="10.109375" style="90" customWidth="1"/>
    <col min="9734" max="9734" width="10" style="90" customWidth="1"/>
    <col min="9735" max="9736" width="10.33203125" style="90" customWidth="1"/>
    <col min="9737" max="9737" width="10" style="90" customWidth="1"/>
    <col min="9738" max="9739" width="9.109375" style="90" customWidth="1"/>
    <col min="9740" max="9740" width="11.5546875" style="90" customWidth="1"/>
    <col min="9741" max="9741" width="12.88671875" style="90" customWidth="1"/>
    <col min="9742" max="9746" width="9.109375" style="90" customWidth="1"/>
    <col min="9747" max="9747" width="12.44140625" style="90" customWidth="1"/>
    <col min="9748" max="9748" width="8.33203125" style="90" customWidth="1"/>
    <col min="9749" max="9987" width="9.109375" style="90"/>
    <col min="9988" max="9988" width="24.5546875" style="90" customWidth="1"/>
    <col min="9989" max="9989" width="10.109375" style="90" customWidth="1"/>
    <col min="9990" max="9990" width="10" style="90" customWidth="1"/>
    <col min="9991" max="9992" width="10.33203125" style="90" customWidth="1"/>
    <col min="9993" max="9993" width="10" style="90" customWidth="1"/>
    <col min="9994" max="9995" width="9.109375" style="90" customWidth="1"/>
    <col min="9996" max="9996" width="11.5546875" style="90" customWidth="1"/>
    <col min="9997" max="9997" width="12.88671875" style="90" customWidth="1"/>
    <col min="9998" max="10002" width="9.109375" style="90" customWidth="1"/>
    <col min="10003" max="10003" width="12.44140625" style="90" customWidth="1"/>
    <col min="10004" max="10004" width="8.33203125" style="90" customWidth="1"/>
    <col min="10005" max="10243" width="9.109375" style="90"/>
    <col min="10244" max="10244" width="24.5546875" style="90" customWidth="1"/>
    <col min="10245" max="10245" width="10.109375" style="90" customWidth="1"/>
    <col min="10246" max="10246" width="10" style="90" customWidth="1"/>
    <col min="10247" max="10248" width="10.33203125" style="90" customWidth="1"/>
    <col min="10249" max="10249" width="10" style="90" customWidth="1"/>
    <col min="10250" max="10251" width="9.109375" style="90" customWidth="1"/>
    <col min="10252" max="10252" width="11.5546875" style="90" customWidth="1"/>
    <col min="10253" max="10253" width="12.88671875" style="90" customWidth="1"/>
    <col min="10254" max="10258" width="9.109375" style="90" customWidth="1"/>
    <col min="10259" max="10259" width="12.44140625" style="90" customWidth="1"/>
    <col min="10260" max="10260" width="8.33203125" style="90" customWidth="1"/>
    <col min="10261" max="10499" width="9.109375" style="90"/>
    <col min="10500" max="10500" width="24.5546875" style="90" customWidth="1"/>
    <col min="10501" max="10501" width="10.109375" style="90" customWidth="1"/>
    <col min="10502" max="10502" width="10" style="90" customWidth="1"/>
    <col min="10503" max="10504" width="10.33203125" style="90" customWidth="1"/>
    <col min="10505" max="10505" width="10" style="90" customWidth="1"/>
    <col min="10506" max="10507" width="9.109375" style="90" customWidth="1"/>
    <col min="10508" max="10508" width="11.5546875" style="90" customWidth="1"/>
    <col min="10509" max="10509" width="12.88671875" style="90" customWidth="1"/>
    <col min="10510" max="10514" width="9.109375" style="90" customWidth="1"/>
    <col min="10515" max="10515" width="12.44140625" style="90" customWidth="1"/>
    <col min="10516" max="10516" width="8.33203125" style="90" customWidth="1"/>
    <col min="10517" max="10755" width="9.109375" style="90"/>
    <col min="10756" max="10756" width="24.5546875" style="90" customWidth="1"/>
    <col min="10757" max="10757" width="10.109375" style="90" customWidth="1"/>
    <col min="10758" max="10758" width="10" style="90" customWidth="1"/>
    <col min="10759" max="10760" width="10.33203125" style="90" customWidth="1"/>
    <col min="10761" max="10761" width="10" style="90" customWidth="1"/>
    <col min="10762" max="10763" width="9.109375" style="90" customWidth="1"/>
    <col min="10764" max="10764" width="11.5546875" style="90" customWidth="1"/>
    <col min="10765" max="10765" width="12.88671875" style="90" customWidth="1"/>
    <col min="10766" max="10770" width="9.109375" style="90" customWidth="1"/>
    <col min="10771" max="10771" width="12.44140625" style="90" customWidth="1"/>
    <col min="10772" max="10772" width="8.33203125" style="90" customWidth="1"/>
    <col min="10773" max="11011" width="9.109375" style="90"/>
    <col min="11012" max="11012" width="24.5546875" style="90" customWidth="1"/>
    <col min="11013" max="11013" width="10.109375" style="90" customWidth="1"/>
    <col min="11014" max="11014" width="10" style="90" customWidth="1"/>
    <col min="11015" max="11016" width="10.33203125" style="90" customWidth="1"/>
    <col min="11017" max="11017" width="10" style="90" customWidth="1"/>
    <col min="11018" max="11019" width="9.109375" style="90" customWidth="1"/>
    <col min="11020" max="11020" width="11.5546875" style="90" customWidth="1"/>
    <col min="11021" max="11021" width="12.88671875" style="90" customWidth="1"/>
    <col min="11022" max="11026" width="9.109375" style="90" customWidth="1"/>
    <col min="11027" max="11027" width="12.44140625" style="90" customWidth="1"/>
    <col min="11028" max="11028" width="8.33203125" style="90" customWidth="1"/>
    <col min="11029" max="11267" width="9.109375" style="90"/>
    <col min="11268" max="11268" width="24.5546875" style="90" customWidth="1"/>
    <col min="11269" max="11269" width="10.109375" style="90" customWidth="1"/>
    <col min="11270" max="11270" width="10" style="90" customWidth="1"/>
    <col min="11271" max="11272" width="10.33203125" style="90" customWidth="1"/>
    <col min="11273" max="11273" width="10" style="90" customWidth="1"/>
    <col min="11274" max="11275" width="9.109375" style="90" customWidth="1"/>
    <col min="11276" max="11276" width="11.5546875" style="90" customWidth="1"/>
    <col min="11277" max="11277" width="12.88671875" style="90" customWidth="1"/>
    <col min="11278" max="11282" width="9.109375" style="90" customWidth="1"/>
    <col min="11283" max="11283" width="12.44140625" style="90" customWidth="1"/>
    <col min="11284" max="11284" width="8.33203125" style="90" customWidth="1"/>
    <col min="11285" max="11523" width="9.109375" style="90"/>
    <col min="11524" max="11524" width="24.5546875" style="90" customWidth="1"/>
    <col min="11525" max="11525" width="10.109375" style="90" customWidth="1"/>
    <col min="11526" max="11526" width="10" style="90" customWidth="1"/>
    <col min="11527" max="11528" width="10.33203125" style="90" customWidth="1"/>
    <col min="11529" max="11529" width="10" style="90" customWidth="1"/>
    <col min="11530" max="11531" width="9.109375" style="90" customWidth="1"/>
    <col min="11532" max="11532" width="11.5546875" style="90" customWidth="1"/>
    <col min="11533" max="11533" width="12.88671875" style="90" customWidth="1"/>
    <col min="11534" max="11538" width="9.109375" style="90" customWidth="1"/>
    <col min="11539" max="11539" width="12.44140625" style="90" customWidth="1"/>
    <col min="11540" max="11540" width="8.33203125" style="90" customWidth="1"/>
    <col min="11541" max="11779" width="9.109375" style="90"/>
    <col min="11780" max="11780" width="24.5546875" style="90" customWidth="1"/>
    <col min="11781" max="11781" width="10.109375" style="90" customWidth="1"/>
    <col min="11782" max="11782" width="10" style="90" customWidth="1"/>
    <col min="11783" max="11784" width="10.33203125" style="90" customWidth="1"/>
    <col min="11785" max="11785" width="10" style="90" customWidth="1"/>
    <col min="11786" max="11787" width="9.109375" style="90" customWidth="1"/>
    <col min="11788" max="11788" width="11.5546875" style="90" customWidth="1"/>
    <col min="11789" max="11789" width="12.88671875" style="90" customWidth="1"/>
    <col min="11790" max="11794" width="9.109375" style="90" customWidth="1"/>
    <col min="11795" max="11795" width="12.44140625" style="90" customWidth="1"/>
    <col min="11796" max="11796" width="8.33203125" style="90" customWidth="1"/>
    <col min="11797" max="12035" width="9.109375" style="90"/>
    <col min="12036" max="12036" width="24.5546875" style="90" customWidth="1"/>
    <col min="12037" max="12037" width="10.109375" style="90" customWidth="1"/>
    <col min="12038" max="12038" width="10" style="90" customWidth="1"/>
    <col min="12039" max="12040" width="10.33203125" style="90" customWidth="1"/>
    <col min="12041" max="12041" width="10" style="90" customWidth="1"/>
    <col min="12042" max="12043" width="9.109375" style="90" customWidth="1"/>
    <col min="12044" max="12044" width="11.5546875" style="90" customWidth="1"/>
    <col min="12045" max="12045" width="12.88671875" style="90" customWidth="1"/>
    <col min="12046" max="12050" width="9.109375" style="90" customWidth="1"/>
    <col min="12051" max="12051" width="12.44140625" style="90" customWidth="1"/>
    <col min="12052" max="12052" width="8.33203125" style="90" customWidth="1"/>
    <col min="12053" max="12291" width="9.109375" style="90"/>
    <col min="12292" max="12292" width="24.5546875" style="90" customWidth="1"/>
    <col min="12293" max="12293" width="10.109375" style="90" customWidth="1"/>
    <col min="12294" max="12294" width="10" style="90" customWidth="1"/>
    <col min="12295" max="12296" width="10.33203125" style="90" customWidth="1"/>
    <col min="12297" max="12297" width="10" style="90" customWidth="1"/>
    <col min="12298" max="12299" width="9.109375" style="90" customWidth="1"/>
    <col min="12300" max="12300" width="11.5546875" style="90" customWidth="1"/>
    <col min="12301" max="12301" width="12.88671875" style="90" customWidth="1"/>
    <col min="12302" max="12306" width="9.109375" style="90" customWidth="1"/>
    <col min="12307" max="12307" width="12.44140625" style="90" customWidth="1"/>
    <col min="12308" max="12308" width="8.33203125" style="90" customWidth="1"/>
    <col min="12309" max="12547" width="9.109375" style="90"/>
    <col min="12548" max="12548" width="24.5546875" style="90" customWidth="1"/>
    <col min="12549" max="12549" width="10.109375" style="90" customWidth="1"/>
    <col min="12550" max="12550" width="10" style="90" customWidth="1"/>
    <col min="12551" max="12552" width="10.33203125" style="90" customWidth="1"/>
    <col min="12553" max="12553" width="10" style="90" customWidth="1"/>
    <col min="12554" max="12555" width="9.109375" style="90" customWidth="1"/>
    <col min="12556" max="12556" width="11.5546875" style="90" customWidth="1"/>
    <col min="12557" max="12557" width="12.88671875" style="90" customWidth="1"/>
    <col min="12558" max="12562" width="9.109375" style="90" customWidth="1"/>
    <col min="12563" max="12563" width="12.44140625" style="90" customWidth="1"/>
    <col min="12564" max="12564" width="8.33203125" style="90" customWidth="1"/>
    <col min="12565" max="12803" width="9.109375" style="90"/>
    <col min="12804" max="12804" width="24.5546875" style="90" customWidth="1"/>
    <col min="12805" max="12805" width="10.109375" style="90" customWidth="1"/>
    <col min="12806" max="12806" width="10" style="90" customWidth="1"/>
    <col min="12807" max="12808" width="10.33203125" style="90" customWidth="1"/>
    <col min="12809" max="12809" width="10" style="90" customWidth="1"/>
    <col min="12810" max="12811" width="9.109375" style="90" customWidth="1"/>
    <col min="12812" max="12812" width="11.5546875" style="90" customWidth="1"/>
    <col min="12813" max="12813" width="12.88671875" style="90" customWidth="1"/>
    <col min="12814" max="12818" width="9.109375" style="90" customWidth="1"/>
    <col min="12819" max="12819" width="12.44140625" style="90" customWidth="1"/>
    <col min="12820" max="12820" width="8.33203125" style="90" customWidth="1"/>
    <col min="12821" max="13059" width="9.109375" style="90"/>
    <col min="13060" max="13060" width="24.5546875" style="90" customWidth="1"/>
    <col min="13061" max="13061" width="10.109375" style="90" customWidth="1"/>
    <col min="13062" max="13062" width="10" style="90" customWidth="1"/>
    <col min="13063" max="13064" width="10.33203125" style="90" customWidth="1"/>
    <col min="13065" max="13065" width="10" style="90" customWidth="1"/>
    <col min="13066" max="13067" width="9.109375" style="90" customWidth="1"/>
    <col min="13068" max="13068" width="11.5546875" style="90" customWidth="1"/>
    <col min="13069" max="13069" width="12.88671875" style="90" customWidth="1"/>
    <col min="13070" max="13074" width="9.109375" style="90" customWidth="1"/>
    <col min="13075" max="13075" width="12.44140625" style="90" customWidth="1"/>
    <col min="13076" max="13076" width="8.33203125" style="90" customWidth="1"/>
    <col min="13077" max="13315" width="9.109375" style="90"/>
    <col min="13316" max="13316" width="24.5546875" style="90" customWidth="1"/>
    <col min="13317" max="13317" width="10.109375" style="90" customWidth="1"/>
    <col min="13318" max="13318" width="10" style="90" customWidth="1"/>
    <col min="13319" max="13320" width="10.33203125" style="90" customWidth="1"/>
    <col min="13321" max="13321" width="10" style="90" customWidth="1"/>
    <col min="13322" max="13323" width="9.109375" style="90" customWidth="1"/>
    <col min="13324" max="13324" width="11.5546875" style="90" customWidth="1"/>
    <col min="13325" max="13325" width="12.88671875" style="90" customWidth="1"/>
    <col min="13326" max="13330" width="9.109375" style="90" customWidth="1"/>
    <col min="13331" max="13331" width="12.44140625" style="90" customWidth="1"/>
    <col min="13332" max="13332" width="8.33203125" style="90" customWidth="1"/>
    <col min="13333" max="13571" width="9.109375" style="90"/>
    <col min="13572" max="13572" width="24.5546875" style="90" customWidth="1"/>
    <col min="13573" max="13573" width="10.109375" style="90" customWidth="1"/>
    <col min="13574" max="13574" width="10" style="90" customWidth="1"/>
    <col min="13575" max="13576" width="10.33203125" style="90" customWidth="1"/>
    <col min="13577" max="13577" width="10" style="90" customWidth="1"/>
    <col min="13578" max="13579" width="9.109375" style="90" customWidth="1"/>
    <col min="13580" max="13580" width="11.5546875" style="90" customWidth="1"/>
    <col min="13581" max="13581" width="12.88671875" style="90" customWidth="1"/>
    <col min="13582" max="13586" width="9.109375" style="90" customWidth="1"/>
    <col min="13587" max="13587" width="12.44140625" style="90" customWidth="1"/>
    <col min="13588" max="13588" width="8.33203125" style="90" customWidth="1"/>
    <col min="13589" max="13827" width="9.109375" style="90"/>
    <col min="13828" max="13828" width="24.5546875" style="90" customWidth="1"/>
    <col min="13829" max="13829" width="10.109375" style="90" customWidth="1"/>
    <col min="13830" max="13830" width="10" style="90" customWidth="1"/>
    <col min="13831" max="13832" width="10.33203125" style="90" customWidth="1"/>
    <col min="13833" max="13833" width="10" style="90" customWidth="1"/>
    <col min="13834" max="13835" width="9.109375" style="90" customWidth="1"/>
    <col min="13836" max="13836" width="11.5546875" style="90" customWidth="1"/>
    <col min="13837" max="13837" width="12.88671875" style="90" customWidth="1"/>
    <col min="13838" max="13842" width="9.109375" style="90" customWidth="1"/>
    <col min="13843" max="13843" width="12.44140625" style="90" customWidth="1"/>
    <col min="13844" max="13844" width="8.33203125" style="90" customWidth="1"/>
    <col min="13845" max="14083" width="9.109375" style="90"/>
    <col min="14084" max="14084" width="24.5546875" style="90" customWidth="1"/>
    <col min="14085" max="14085" width="10.109375" style="90" customWidth="1"/>
    <col min="14086" max="14086" width="10" style="90" customWidth="1"/>
    <col min="14087" max="14088" width="10.33203125" style="90" customWidth="1"/>
    <col min="14089" max="14089" width="10" style="90" customWidth="1"/>
    <col min="14090" max="14091" width="9.109375" style="90" customWidth="1"/>
    <col min="14092" max="14092" width="11.5546875" style="90" customWidth="1"/>
    <col min="14093" max="14093" width="12.88671875" style="90" customWidth="1"/>
    <col min="14094" max="14098" width="9.109375" style="90" customWidth="1"/>
    <col min="14099" max="14099" width="12.44140625" style="90" customWidth="1"/>
    <col min="14100" max="14100" width="8.33203125" style="90" customWidth="1"/>
    <col min="14101" max="14339" width="9.109375" style="90"/>
    <col min="14340" max="14340" width="24.5546875" style="90" customWidth="1"/>
    <col min="14341" max="14341" width="10.109375" style="90" customWidth="1"/>
    <col min="14342" max="14342" width="10" style="90" customWidth="1"/>
    <col min="14343" max="14344" width="10.33203125" style="90" customWidth="1"/>
    <col min="14345" max="14345" width="10" style="90" customWidth="1"/>
    <col min="14346" max="14347" width="9.109375" style="90" customWidth="1"/>
    <col min="14348" max="14348" width="11.5546875" style="90" customWidth="1"/>
    <col min="14349" max="14349" width="12.88671875" style="90" customWidth="1"/>
    <col min="14350" max="14354" width="9.109375" style="90" customWidth="1"/>
    <col min="14355" max="14355" width="12.44140625" style="90" customWidth="1"/>
    <col min="14356" max="14356" width="8.33203125" style="90" customWidth="1"/>
    <col min="14357" max="14595" width="9.109375" style="90"/>
    <col min="14596" max="14596" width="24.5546875" style="90" customWidth="1"/>
    <col min="14597" max="14597" width="10.109375" style="90" customWidth="1"/>
    <col min="14598" max="14598" width="10" style="90" customWidth="1"/>
    <col min="14599" max="14600" width="10.33203125" style="90" customWidth="1"/>
    <col min="14601" max="14601" width="10" style="90" customWidth="1"/>
    <col min="14602" max="14603" width="9.109375" style="90" customWidth="1"/>
    <col min="14604" max="14604" width="11.5546875" style="90" customWidth="1"/>
    <col min="14605" max="14605" width="12.88671875" style="90" customWidth="1"/>
    <col min="14606" max="14610" width="9.109375" style="90" customWidth="1"/>
    <col min="14611" max="14611" width="12.44140625" style="90" customWidth="1"/>
    <col min="14612" max="14612" width="8.33203125" style="90" customWidth="1"/>
    <col min="14613" max="14851" width="9.109375" style="90"/>
    <col min="14852" max="14852" width="24.5546875" style="90" customWidth="1"/>
    <col min="14853" max="14853" width="10.109375" style="90" customWidth="1"/>
    <col min="14854" max="14854" width="10" style="90" customWidth="1"/>
    <col min="14855" max="14856" width="10.33203125" style="90" customWidth="1"/>
    <col min="14857" max="14857" width="10" style="90" customWidth="1"/>
    <col min="14858" max="14859" width="9.109375" style="90" customWidth="1"/>
    <col min="14860" max="14860" width="11.5546875" style="90" customWidth="1"/>
    <col min="14861" max="14861" width="12.88671875" style="90" customWidth="1"/>
    <col min="14862" max="14866" width="9.109375" style="90" customWidth="1"/>
    <col min="14867" max="14867" width="12.44140625" style="90" customWidth="1"/>
    <col min="14868" max="14868" width="8.33203125" style="90" customWidth="1"/>
    <col min="14869" max="15107" width="9.109375" style="90"/>
    <col min="15108" max="15108" width="24.5546875" style="90" customWidth="1"/>
    <col min="15109" max="15109" width="10.109375" style="90" customWidth="1"/>
    <col min="15110" max="15110" width="10" style="90" customWidth="1"/>
    <col min="15111" max="15112" width="10.33203125" style="90" customWidth="1"/>
    <col min="15113" max="15113" width="10" style="90" customWidth="1"/>
    <col min="15114" max="15115" width="9.109375" style="90" customWidth="1"/>
    <col min="15116" max="15116" width="11.5546875" style="90" customWidth="1"/>
    <col min="15117" max="15117" width="12.88671875" style="90" customWidth="1"/>
    <col min="15118" max="15122" width="9.109375" style="90" customWidth="1"/>
    <col min="15123" max="15123" width="12.44140625" style="90" customWidth="1"/>
    <col min="15124" max="15124" width="8.33203125" style="90" customWidth="1"/>
    <col min="15125" max="15363" width="9.109375" style="90"/>
    <col min="15364" max="15364" width="24.5546875" style="90" customWidth="1"/>
    <col min="15365" max="15365" width="10.109375" style="90" customWidth="1"/>
    <col min="15366" max="15366" width="10" style="90" customWidth="1"/>
    <col min="15367" max="15368" width="10.33203125" style="90" customWidth="1"/>
    <col min="15369" max="15369" width="10" style="90" customWidth="1"/>
    <col min="15370" max="15371" width="9.109375" style="90" customWidth="1"/>
    <col min="15372" max="15372" width="11.5546875" style="90" customWidth="1"/>
    <col min="15373" max="15373" width="12.88671875" style="90" customWidth="1"/>
    <col min="15374" max="15378" width="9.109375" style="90" customWidth="1"/>
    <col min="15379" max="15379" width="12.44140625" style="90" customWidth="1"/>
    <col min="15380" max="15380" width="8.33203125" style="90" customWidth="1"/>
    <col min="15381" max="15619" width="9.109375" style="90"/>
    <col min="15620" max="15620" width="24.5546875" style="90" customWidth="1"/>
    <col min="15621" max="15621" width="10.109375" style="90" customWidth="1"/>
    <col min="15622" max="15622" width="10" style="90" customWidth="1"/>
    <col min="15623" max="15624" width="10.33203125" style="90" customWidth="1"/>
    <col min="15625" max="15625" width="10" style="90" customWidth="1"/>
    <col min="15626" max="15627" width="9.109375" style="90" customWidth="1"/>
    <col min="15628" max="15628" width="11.5546875" style="90" customWidth="1"/>
    <col min="15629" max="15629" width="12.88671875" style="90" customWidth="1"/>
    <col min="15630" max="15634" width="9.109375" style="90" customWidth="1"/>
    <col min="15635" max="15635" width="12.44140625" style="90" customWidth="1"/>
    <col min="15636" max="15636" width="8.33203125" style="90" customWidth="1"/>
    <col min="15637" max="15875" width="9.109375" style="90"/>
    <col min="15876" max="15876" width="24.5546875" style="90" customWidth="1"/>
    <col min="15877" max="15877" width="10.109375" style="90" customWidth="1"/>
    <col min="15878" max="15878" width="10" style="90" customWidth="1"/>
    <col min="15879" max="15880" width="10.33203125" style="90" customWidth="1"/>
    <col min="15881" max="15881" width="10" style="90" customWidth="1"/>
    <col min="15882" max="15883" width="9.109375" style="90" customWidth="1"/>
    <col min="15884" max="15884" width="11.5546875" style="90" customWidth="1"/>
    <col min="15885" max="15885" width="12.88671875" style="90" customWidth="1"/>
    <col min="15886" max="15890" width="9.109375" style="90" customWidth="1"/>
    <col min="15891" max="15891" width="12.44140625" style="90" customWidth="1"/>
    <col min="15892" max="15892" width="8.33203125" style="90" customWidth="1"/>
    <col min="15893" max="16131" width="9.109375" style="90"/>
    <col min="16132" max="16132" width="24.5546875" style="90" customWidth="1"/>
    <col min="16133" max="16133" width="10.109375" style="90" customWidth="1"/>
    <col min="16134" max="16134" width="10" style="90" customWidth="1"/>
    <col min="16135" max="16136" width="10.33203125" style="90" customWidth="1"/>
    <col min="16137" max="16137" width="10" style="90" customWidth="1"/>
    <col min="16138" max="16139" width="9.109375" style="90" customWidth="1"/>
    <col min="16140" max="16140" width="11.5546875" style="90" customWidth="1"/>
    <col min="16141" max="16141" width="12.88671875" style="90" customWidth="1"/>
    <col min="16142" max="16146" width="9.109375" style="90" customWidth="1"/>
    <col min="16147" max="16147" width="12.44140625" style="90" customWidth="1"/>
    <col min="16148" max="16148" width="8.33203125" style="90" customWidth="1"/>
    <col min="16149" max="16384" width="9.109375" style="90"/>
  </cols>
  <sheetData>
    <row r="1" spans="1:40" ht="45" hidden="1" customHeight="1" thickBot="1" x14ac:dyDescent="0.35">
      <c r="A1" s="89" t="s">
        <v>19</v>
      </c>
      <c r="B1" s="141">
        <f>Калькулятор!E15</f>
        <v>3.9899999999999998E-2</v>
      </c>
      <c r="C1" s="123">
        <f>IF(Калькулятор!E11&gt;=Калькулятор!E16,(B1*B8-B1*Калькулятор!E16)/B8,0)</f>
        <v>3.9899999999999998E-2</v>
      </c>
      <c r="D1" s="152"/>
      <c r="E1" s="196" t="s">
        <v>74</v>
      </c>
      <c r="F1" s="197"/>
      <c r="G1" s="192">
        <f>Калькулятор!E38</f>
        <v>0</v>
      </c>
      <c r="H1" s="196" t="s">
        <v>80</v>
      </c>
      <c r="I1" s="198">
        <f>Калькулятор!E39</f>
        <v>0</v>
      </c>
      <c r="J1" s="92" t="e">
        <f>#REF!</f>
        <v>#REF!</v>
      </c>
      <c r="K1" s="283" t="s">
        <v>20</v>
      </c>
      <c r="L1" s="283"/>
      <c r="M1" s="283"/>
      <c r="N1" s="283"/>
    </row>
    <row r="2" spans="1:40" ht="42" hidden="1" thickBot="1" x14ac:dyDescent="0.35">
      <c r="A2" s="93" t="s">
        <v>21</v>
      </c>
      <c r="B2" s="142"/>
      <c r="D2" s="284">
        <f>K16+N16+T16</f>
        <v>3384.1100000000006</v>
      </c>
      <c r="E2" s="284"/>
      <c r="F2" s="284"/>
      <c r="G2" s="284"/>
      <c r="H2" s="200" t="s">
        <v>82</v>
      </c>
      <c r="I2" s="201">
        <f>Калькулятор!E14</f>
        <v>0</v>
      </c>
      <c r="O2" s="90">
        <f>(1+B4/12)^B8</f>
        <v>1.0003000437541338</v>
      </c>
    </row>
    <row r="3" spans="1:40" ht="18.75" hidden="1" customHeight="1" thickBot="1" x14ac:dyDescent="0.35">
      <c r="A3" s="94" t="s">
        <v>3</v>
      </c>
      <c r="B3" s="143">
        <f>Калькулятор!E21</f>
        <v>50000</v>
      </c>
      <c r="D3" s="152"/>
      <c r="E3" s="152" t="s">
        <v>79</v>
      </c>
      <c r="F3" s="152"/>
      <c r="G3" s="195">
        <f>Калькулятор!E19</f>
        <v>0</v>
      </c>
      <c r="H3" s="152"/>
      <c r="O3" s="95">
        <f>O2-1</f>
        <v>3.0004375413383855E-4</v>
      </c>
    </row>
    <row r="4" spans="1:40" ht="18.75" hidden="1" customHeight="1" thickBot="1" x14ac:dyDescent="0.35">
      <c r="A4" s="96" t="s">
        <v>22</v>
      </c>
      <c r="B4" s="144">
        <f>Калькулятор!E12</f>
        <v>1E-4</v>
      </c>
      <c r="G4" s="153"/>
      <c r="O4" s="182">
        <f>B3*(B4/12)*O2/O3</f>
        <v>1389.1030196603936</v>
      </c>
      <c r="P4" s="182">
        <f>B3*(B4/12)*O2/O3+B3*B1</f>
        <v>3384.1030196603933</v>
      </c>
      <c r="R4" s="182">
        <f>B3*(B4/12)*O2/O3+B3*C1</f>
        <v>3384.1030196603933</v>
      </c>
    </row>
    <row r="5" spans="1:40" ht="18.75" hidden="1" customHeight="1" x14ac:dyDescent="0.3">
      <c r="A5" s="93" t="s">
        <v>23</v>
      </c>
      <c r="B5" s="145">
        <v>0</v>
      </c>
      <c r="D5" s="163"/>
      <c r="E5" s="163"/>
      <c r="F5" s="163"/>
      <c r="G5" s="163"/>
      <c r="H5" s="163"/>
      <c r="K5" s="163">
        <v>7.5</v>
      </c>
      <c r="L5" s="205"/>
      <c r="M5" s="163"/>
      <c r="N5" s="163"/>
      <c r="O5" s="97"/>
    </row>
    <row r="6" spans="1:40" ht="18.75" hidden="1" customHeight="1" x14ac:dyDescent="0.3">
      <c r="A6" s="93" t="s">
        <v>24</v>
      </c>
      <c r="B6" s="146">
        <f>O4</f>
        <v>1389.1030196603936</v>
      </c>
      <c r="D6" s="163"/>
      <c r="E6" s="163"/>
      <c r="F6" s="163"/>
      <c r="G6" s="163"/>
      <c r="H6" s="163"/>
      <c r="K6" s="163"/>
      <c r="L6" s="205"/>
      <c r="M6" s="163"/>
      <c r="N6" s="163"/>
      <c r="O6" s="98"/>
    </row>
    <row r="7" spans="1:40" ht="18.75" hidden="1" customHeight="1" thickBot="1" x14ac:dyDescent="0.35">
      <c r="A7" s="93" t="s">
        <v>24</v>
      </c>
      <c r="B7" s="146">
        <f>P7</f>
        <v>3384.11</v>
      </c>
      <c r="D7" s="159"/>
      <c r="E7" s="159"/>
      <c r="F7" s="159"/>
      <c r="G7" s="99"/>
      <c r="H7" s="151"/>
      <c r="K7" s="163"/>
      <c r="L7" s="205"/>
      <c r="M7" s="163"/>
      <c r="N7" s="163"/>
      <c r="O7" s="98">
        <f>ROUNDUP(P4,2)</f>
        <v>3384.11</v>
      </c>
      <c r="P7" s="90">
        <f>ROUNDUP(B3*(B4/12)*O2/O3+B3*B1,2)</f>
        <v>3384.11</v>
      </c>
    </row>
    <row r="8" spans="1:40" ht="18.75" hidden="1" customHeight="1" thickBot="1" x14ac:dyDescent="0.35">
      <c r="A8" s="96" t="s">
        <v>25</v>
      </c>
      <c r="B8" s="147">
        <f>Калькулятор!E11</f>
        <v>36</v>
      </c>
      <c r="D8" s="152"/>
      <c r="E8" s="152"/>
      <c r="F8" s="152"/>
      <c r="G8" s="91"/>
      <c r="H8" s="152"/>
      <c r="K8" s="163"/>
      <c r="L8" s="205"/>
      <c r="M8" s="163"/>
      <c r="N8" s="163"/>
      <c r="O8" s="97"/>
    </row>
    <row r="9" spans="1:40" ht="18.75" hidden="1" customHeight="1" thickBot="1" x14ac:dyDescent="0.35">
      <c r="A9" s="100" t="s">
        <v>26</v>
      </c>
      <c r="B9" s="148">
        <f>Калькулятор!E13</f>
        <v>0.1</v>
      </c>
      <c r="G9" s="101"/>
      <c r="K9" s="163"/>
      <c r="L9" s="205"/>
      <c r="M9" s="163"/>
      <c r="N9" s="163"/>
      <c r="O9" s="97"/>
    </row>
    <row r="10" spans="1:40" ht="18.75" hidden="1" customHeight="1" thickBot="1" x14ac:dyDescent="0.35">
      <c r="A10" s="139" t="s">
        <v>27</v>
      </c>
      <c r="B10" s="149">
        <v>0</v>
      </c>
    </row>
    <row r="11" spans="1:40" s="105" customFormat="1" ht="18.75" hidden="1" customHeight="1" thickBot="1" x14ac:dyDescent="0.35">
      <c r="A11" s="140" t="s">
        <v>69</v>
      </c>
      <c r="B11" s="150">
        <f>Калькулятор!E16</f>
        <v>0</v>
      </c>
      <c r="C11" s="104">
        <v>8.9999999999999993E-3</v>
      </c>
      <c r="D11" s="154">
        <f>ROUND(C11*(B3+K106),2)</f>
        <v>450.07</v>
      </c>
      <c r="E11" s="154"/>
      <c r="F11" s="154"/>
      <c r="G11" s="105" t="s">
        <v>28</v>
      </c>
      <c r="H11" s="154">
        <f>ROUND(D11/1.18,2)</f>
        <v>381.42</v>
      </c>
      <c r="K11" s="154"/>
      <c r="L11" s="206"/>
      <c r="M11" s="154"/>
      <c r="N11" s="154"/>
      <c r="T11" s="154"/>
      <c r="AA11" s="154"/>
      <c r="AE11" s="154"/>
    </row>
    <row r="12" spans="1:40" s="105" customFormat="1" ht="18.75" hidden="1" customHeight="1" x14ac:dyDescent="0.3">
      <c r="A12" s="102" t="s">
        <v>29</v>
      </c>
      <c r="B12" s="103">
        <v>0</v>
      </c>
      <c r="C12" s="104">
        <v>6.0000000000000001E-3</v>
      </c>
      <c r="D12" s="154">
        <f>ROUND(C12*(B3+K106+Q106),2)</f>
        <v>300.05</v>
      </c>
      <c r="E12" s="154"/>
      <c r="F12" s="154"/>
      <c r="G12" s="105" t="s">
        <v>28</v>
      </c>
      <c r="H12" s="154">
        <f>ROUND(D12/1.18,2)</f>
        <v>254.28</v>
      </c>
      <c r="K12" s="154"/>
      <c r="L12" s="206"/>
      <c r="M12" s="154"/>
      <c r="N12" s="154"/>
      <c r="T12" s="154"/>
      <c r="X12" s="105" t="s">
        <v>30</v>
      </c>
      <c r="AA12" s="154"/>
      <c r="AE12" s="154"/>
    </row>
    <row r="13" spans="1:40" ht="18.75" customHeight="1" x14ac:dyDescent="0.3">
      <c r="A13" s="106" t="s">
        <v>88</v>
      </c>
      <c r="B13" s="239">
        <f>SUM(D16:D105)</f>
        <v>121827.70666666665</v>
      </c>
      <c r="C13" s="282" t="s">
        <v>87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V13" s="107"/>
      <c r="W13" s="282" t="s">
        <v>70</v>
      </c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</row>
    <row r="14" spans="1:40" ht="27" customHeight="1" x14ac:dyDescent="0.3">
      <c r="A14" s="106" t="s">
        <v>31</v>
      </c>
      <c r="B14" s="239">
        <f>SUM(K16:K105)+SUM(N16:N105)</f>
        <v>71827.706666666665</v>
      </c>
      <c r="C14" s="127" t="s">
        <v>32</v>
      </c>
      <c r="D14" s="160" t="s">
        <v>33</v>
      </c>
      <c r="E14" s="167" t="s">
        <v>73</v>
      </c>
      <c r="F14" s="167"/>
      <c r="G14" s="127" t="s">
        <v>34</v>
      </c>
      <c r="H14" s="167" t="s">
        <v>35</v>
      </c>
      <c r="I14" s="127" t="s">
        <v>27</v>
      </c>
      <c r="J14" s="127" t="s">
        <v>36</v>
      </c>
      <c r="K14" s="167" t="s">
        <v>37</v>
      </c>
      <c r="L14" s="207"/>
      <c r="M14" s="167"/>
      <c r="N14" s="167" t="s">
        <v>7</v>
      </c>
      <c r="O14" s="127" t="s">
        <v>38</v>
      </c>
      <c r="P14" s="127" t="s">
        <v>39</v>
      </c>
      <c r="Q14" s="127" t="s">
        <v>40</v>
      </c>
      <c r="R14" s="127" t="s">
        <v>41</v>
      </c>
      <c r="S14" s="127" t="s">
        <v>42</v>
      </c>
      <c r="T14" s="160" t="s">
        <v>43</v>
      </c>
      <c r="U14" s="108"/>
      <c r="V14" s="107"/>
      <c r="W14" s="184" t="s">
        <v>32</v>
      </c>
      <c r="X14" s="184" t="s">
        <v>33</v>
      </c>
      <c r="Y14" s="185" t="s">
        <v>73</v>
      </c>
      <c r="Z14" s="184" t="s">
        <v>34</v>
      </c>
      <c r="AA14" s="189" t="s">
        <v>35</v>
      </c>
      <c r="AB14" s="184" t="s">
        <v>27</v>
      </c>
      <c r="AC14" s="184" t="s">
        <v>36</v>
      </c>
      <c r="AD14" s="186" t="s">
        <v>37</v>
      </c>
      <c r="AE14" s="189" t="s">
        <v>7</v>
      </c>
      <c r="AF14" s="184" t="s">
        <v>38</v>
      </c>
      <c r="AG14" s="184" t="s">
        <v>39</v>
      </c>
      <c r="AH14" s="184" t="s">
        <v>40</v>
      </c>
      <c r="AI14" s="184" t="s">
        <v>41</v>
      </c>
      <c r="AJ14" s="187" t="s">
        <v>42</v>
      </c>
      <c r="AK14" s="188" t="s">
        <v>43</v>
      </c>
    </row>
    <row r="15" spans="1:40" ht="18.75" customHeight="1" x14ac:dyDescent="0.3">
      <c r="A15" s="109" t="s">
        <v>44</v>
      </c>
      <c r="B15" s="110">
        <f>Калькулятор!E20</f>
        <v>44692</v>
      </c>
      <c r="C15" s="168"/>
      <c r="D15" s="227">
        <f>(-B3+B3*(B9+B10))/(1-B5)</f>
        <v>-45000</v>
      </c>
      <c r="E15" s="169">
        <f>D15</f>
        <v>-45000</v>
      </c>
      <c r="F15" s="215">
        <f>-Калькулятор!E21*(1+I1+I2)</f>
        <v>-50000</v>
      </c>
      <c r="G15" s="170">
        <f>Калькулятор!E20</f>
        <v>44692</v>
      </c>
      <c r="H15" s="169">
        <f>B3</f>
        <v>50000</v>
      </c>
      <c r="I15" s="168">
        <f>H15*B10</f>
        <v>0</v>
      </c>
      <c r="J15" s="226">
        <f>H15*B9</f>
        <v>5000</v>
      </c>
      <c r="K15" s="169">
        <v>0</v>
      </c>
      <c r="L15" s="208"/>
      <c r="M15" s="169"/>
      <c r="N15" s="169"/>
      <c r="O15" s="168">
        <f>SUM(H15:K15)</f>
        <v>55000</v>
      </c>
      <c r="P15" s="168">
        <f>O15</f>
        <v>55000</v>
      </c>
      <c r="Q15" s="168"/>
      <c r="R15" s="168"/>
      <c r="S15" s="168">
        <f>D15</f>
        <v>-45000</v>
      </c>
      <c r="T15" s="161"/>
      <c r="U15" s="108"/>
      <c r="V15" s="110">
        <f>Калькулятор!E20</f>
        <v>44692</v>
      </c>
      <c r="W15" s="128"/>
      <c r="X15" s="129">
        <f>(-B3+B3*(B9+B10))/(1-B5)</f>
        <v>-45000</v>
      </c>
      <c r="Y15" s="129">
        <f>X15</f>
        <v>-45000</v>
      </c>
      <c r="Z15" s="130">
        <f>Калькулятор!E20</f>
        <v>44692</v>
      </c>
      <c r="AA15" s="155">
        <f>B3</f>
        <v>50000</v>
      </c>
      <c r="AB15" s="128">
        <f>AA15*V10</f>
        <v>0</v>
      </c>
      <c r="AC15" s="128">
        <f>AA15*V9</f>
        <v>0</v>
      </c>
      <c r="AD15" s="128">
        <v>0</v>
      </c>
      <c r="AE15" s="155"/>
      <c r="AF15" s="128">
        <f>SUM(AA15:AD15)</f>
        <v>50000</v>
      </c>
      <c r="AG15" s="128">
        <f>AF15</f>
        <v>50000</v>
      </c>
      <c r="AH15" s="128"/>
      <c r="AI15" s="128"/>
      <c r="AJ15" s="131">
        <f>X15</f>
        <v>-45000</v>
      </c>
      <c r="AK15" s="132"/>
      <c r="AM15" s="90" t="s">
        <v>75</v>
      </c>
      <c r="AN15" s="90" t="s">
        <v>76</v>
      </c>
    </row>
    <row r="16" spans="1:40" ht="18.75" customHeight="1" x14ac:dyDescent="0.3">
      <c r="A16" s="228"/>
      <c r="B16" s="229">
        <f>IF(O15&gt;0.3,1,0)</f>
        <v>1</v>
      </c>
      <c r="C16" s="171">
        <v>1</v>
      </c>
      <c r="D16" s="231">
        <f t="shared" ref="D16:D51" si="0">IF((H16+K16+N16)&gt;($B$6+N16),ROUNDUP(($B$6+N16)*B16,2),(H16+K16+N16))</f>
        <v>3384.11</v>
      </c>
      <c r="E16" s="180">
        <f>D16+-D15*G1+G3</f>
        <v>3384.11</v>
      </c>
      <c r="F16" s="180">
        <f>E16</f>
        <v>3384.11</v>
      </c>
      <c r="G16" s="172">
        <f t="shared" ref="G16:G51" si="1">IF(C16&lt;=$B$8,IF(C16=$B$8,(WORKDAY(EDATE($G$15,$B$8),-1)),(WORKDAY((EOMONTH(G15,0)+11),-1))),$D$1)</f>
        <v>44722</v>
      </c>
      <c r="H16" s="162">
        <f>H15</f>
        <v>50000</v>
      </c>
      <c r="I16" s="171"/>
      <c r="J16" s="171"/>
      <c r="K16" s="162">
        <f>H16*$B$4/12</f>
        <v>0.41666666666666669</v>
      </c>
      <c r="L16" s="203">
        <f>IF(AND(C16&gt;$B$11+1,H16&gt;0.1),Калькулятор!$I$15,0)</f>
        <v>0</v>
      </c>
      <c r="M16" s="213">
        <f>B1</f>
        <v>3.9899999999999998E-2</v>
      </c>
      <c r="N16" s="162">
        <f t="shared" ref="N16:N17" si="2">IF(AND(C16&gt;$B$11,H16&gt;0.1),M16*$B$3,0)</f>
        <v>1995</v>
      </c>
      <c r="O16" s="116">
        <f t="shared" ref="O16:O51" si="3">H16+I16+K16+N16-D16</f>
        <v>48611.306666666664</v>
      </c>
      <c r="P16" s="171">
        <f>ROUND(P15+K16,2)</f>
        <v>55000.42</v>
      </c>
      <c r="Q16" s="171">
        <f>ROUND(H11*B11*B16,2)</f>
        <v>0</v>
      </c>
      <c r="R16" s="171">
        <f>ROUND(H12*B12*B16,2)</f>
        <v>0</v>
      </c>
      <c r="S16" s="116">
        <f t="shared" ref="S16:S51" si="4">(D16+Q16+R16)*B16</f>
        <v>3384.11</v>
      </c>
      <c r="T16" s="162">
        <f t="shared" ref="T16:T51" si="5">D16-K16-N16</f>
        <v>1388.6933333333336</v>
      </c>
      <c r="U16" s="117"/>
      <c r="V16" s="106">
        <f>IF(AF15&gt;0.3,1,0)</f>
        <v>1</v>
      </c>
      <c r="W16" s="111">
        <v>1</v>
      </c>
      <c r="X16" s="181">
        <f t="shared" ref="X16:X51" si="6">IF((AA16+AD16+AE16)&gt;($B$6+AE16),ROUNDUP(($R$4)*V16,2),(AA16+AD16+AE16))</f>
        <v>3384.11</v>
      </c>
      <c r="Y16" s="180">
        <f>X16+-X15*G1</f>
        <v>3384.11</v>
      </c>
      <c r="Z16" s="113">
        <f t="shared" ref="Z16:Z51" si="7">IF(W16&lt;=$B$8,IF(W16=$B$8,(WORKDAY(EDATE($G$15,$B$8),-1)),(WORKDAY((EOMONTH(Z15,0)+11),-1))),$D$1)</f>
        <v>44722</v>
      </c>
      <c r="AA16" s="156">
        <f>AA15</f>
        <v>50000</v>
      </c>
      <c r="AB16" s="111"/>
      <c r="AC16" s="111"/>
      <c r="AD16" s="162">
        <f>AA16*$B$4/12</f>
        <v>0.41666666666666669</v>
      </c>
      <c r="AE16" s="156">
        <f>IF(AND(W16&gt;$B$11,AA16&gt;0.1),$B$1*$B$3,0)</f>
        <v>1995</v>
      </c>
      <c r="AF16" s="112">
        <f t="shared" ref="AF16:AF51" si="8">AA16+AB16+AD16+AE16-X16</f>
        <v>48611.306666666664</v>
      </c>
      <c r="AG16" s="111">
        <f>ROUND(AG15+AD16,2)</f>
        <v>50000.42</v>
      </c>
      <c r="AH16" s="111">
        <f>ROUND(AA11*V11*V16,2)</f>
        <v>0</v>
      </c>
      <c r="AI16" s="111">
        <f>ROUND(AA12*V12*V16,2)</f>
        <v>0</v>
      </c>
      <c r="AJ16" s="115">
        <f t="shared" ref="AJ16:AJ51" si="9">(X16+AH16+AI16)*V16</f>
        <v>3384.11</v>
      </c>
      <c r="AK16" s="116">
        <f t="shared" ref="AK16:AK51" si="10">X16-AD16-AE16</f>
        <v>1388.6933333333336</v>
      </c>
      <c r="AL16" s="183">
        <f t="shared" ref="AL16:AL79" si="11">AE16+AD16+AK16</f>
        <v>3384.1100000000006</v>
      </c>
      <c r="AM16" s="123">
        <v>1E-4</v>
      </c>
      <c r="AN16" s="123">
        <v>0</v>
      </c>
    </row>
    <row r="17" spans="1:40" ht="18.75" customHeight="1" x14ac:dyDescent="0.3">
      <c r="A17" s="228"/>
      <c r="B17" s="229">
        <f t="shared" ref="B17:B80" si="12">IF(O16&gt;0.3,1,0)</f>
        <v>1</v>
      </c>
      <c r="C17" s="171">
        <v>2</v>
      </c>
      <c r="D17" s="231">
        <f t="shared" si="0"/>
        <v>3384.11</v>
      </c>
      <c r="E17" s="162">
        <f>D17</f>
        <v>3384.11</v>
      </c>
      <c r="F17" s="180">
        <f t="shared" ref="F17:F51" si="13">E17</f>
        <v>3384.11</v>
      </c>
      <c r="G17" s="172">
        <f t="shared" si="1"/>
        <v>44750</v>
      </c>
      <c r="H17" s="162">
        <f>O16</f>
        <v>48611.306666666664</v>
      </c>
      <c r="I17" s="171"/>
      <c r="J17" s="171"/>
      <c r="K17" s="162">
        <f>ROUND(H17*$B$4/12,2)</f>
        <v>0.41</v>
      </c>
      <c r="L17" s="203">
        <f>IF(AND(C17&gt;$B$11+1,H17&gt;0.1),Калькулятор!$I$15,0)</f>
        <v>0</v>
      </c>
      <c r="M17" s="213">
        <f>M16-L17</f>
        <v>3.9899999999999998E-2</v>
      </c>
      <c r="N17" s="162">
        <f t="shared" si="2"/>
        <v>1995</v>
      </c>
      <c r="O17" s="116">
        <f t="shared" si="3"/>
        <v>47222.606666666667</v>
      </c>
      <c r="P17" s="171">
        <f>ROUND(P16+K17,2)</f>
        <v>55000.83</v>
      </c>
      <c r="Q17" s="171">
        <f t="shared" ref="Q17:Q51" si="14">Q16*B17</f>
        <v>0</v>
      </c>
      <c r="R17" s="171">
        <f t="shared" ref="R17:R51" si="15">R16*B17</f>
        <v>0</v>
      </c>
      <c r="S17" s="116">
        <f t="shared" si="4"/>
        <v>3384.11</v>
      </c>
      <c r="T17" s="162">
        <f t="shared" si="5"/>
        <v>1388.7000000000003</v>
      </c>
      <c r="U17" s="117"/>
      <c r="V17" s="106">
        <f t="shared" ref="V17:V51" si="16">IF(AF16&gt;0.3,1,0)</f>
        <v>1</v>
      </c>
      <c r="W17" s="111">
        <v>2</v>
      </c>
      <c r="X17" s="181">
        <f t="shared" si="6"/>
        <v>3384.11</v>
      </c>
      <c r="Y17" s="112">
        <f>X17</f>
        <v>3384.11</v>
      </c>
      <c r="Z17" s="113">
        <f t="shared" si="7"/>
        <v>44750</v>
      </c>
      <c r="AA17" s="156">
        <f>AF16</f>
        <v>48611.306666666664</v>
      </c>
      <c r="AB17" s="111"/>
      <c r="AC17" s="111"/>
      <c r="AD17" s="162">
        <f t="shared" ref="AD17:AD51" si="17">ROUND(AA17*$B$4/12,2)</f>
        <v>0.41</v>
      </c>
      <c r="AE17" s="156">
        <f t="shared" ref="AE17:AE51" si="18">IF(AND(W17&gt;$B$11,AA17&gt;0.1),$B$1*$B$3,0)</f>
        <v>1995</v>
      </c>
      <c r="AF17" s="112">
        <f t="shared" si="8"/>
        <v>47222.606666666667</v>
      </c>
      <c r="AG17" s="111">
        <f>ROUND(AG16+AD17,2)</f>
        <v>50000.83</v>
      </c>
      <c r="AH17" s="111">
        <f t="shared" ref="AH17:AH51" si="19">AH16*V17</f>
        <v>0</v>
      </c>
      <c r="AI17" s="111">
        <f t="shared" ref="AI17:AI51" si="20">AI16*V17</f>
        <v>0</v>
      </c>
      <c r="AJ17" s="115">
        <f t="shared" si="9"/>
        <v>3384.11</v>
      </c>
      <c r="AK17" s="116">
        <f t="shared" si="10"/>
        <v>1388.7000000000003</v>
      </c>
      <c r="AL17" s="183">
        <f t="shared" si="11"/>
        <v>3384.1100000000006</v>
      </c>
      <c r="AM17" s="123">
        <v>1E-4</v>
      </c>
      <c r="AN17" s="123">
        <v>0</v>
      </c>
    </row>
    <row r="18" spans="1:40" ht="18.75" customHeight="1" x14ac:dyDescent="0.3">
      <c r="A18" s="228"/>
      <c r="B18" s="229">
        <f t="shared" si="12"/>
        <v>1</v>
      </c>
      <c r="C18" s="171">
        <v>3</v>
      </c>
      <c r="D18" s="231">
        <f t="shared" si="0"/>
        <v>3384.11</v>
      </c>
      <c r="E18" s="162">
        <f t="shared" ref="E18:E51" si="21">D18</f>
        <v>3384.11</v>
      </c>
      <c r="F18" s="180">
        <f t="shared" si="13"/>
        <v>3384.11</v>
      </c>
      <c r="G18" s="172">
        <f t="shared" si="1"/>
        <v>44783</v>
      </c>
      <c r="H18" s="162">
        <f>O17</f>
        <v>47222.606666666667</v>
      </c>
      <c r="I18" s="171"/>
      <c r="J18" s="171"/>
      <c r="K18" s="162">
        <f t="shared" ref="K18:K51" si="22">ROUND(H18*$B$4/12,2)</f>
        <v>0.39</v>
      </c>
      <c r="L18" s="203">
        <f>IF(AND(C18&gt;$B$11+1,H18&gt;0.1),Калькулятор!$I$15,0)</f>
        <v>0</v>
      </c>
      <c r="M18" s="213">
        <f t="shared" ref="M18:M51" si="23">M17-L18</f>
        <v>3.9899999999999998E-2</v>
      </c>
      <c r="N18" s="162">
        <f>IF(AND(C18&gt;$B$11,H18&gt;0.1),M18*$B$3,0)</f>
        <v>1995</v>
      </c>
      <c r="O18" s="116">
        <f t="shared" si="3"/>
        <v>45833.886666666665</v>
      </c>
      <c r="P18" s="171">
        <f>ROUND(P17+K18,2)</f>
        <v>55001.22</v>
      </c>
      <c r="Q18" s="171">
        <f t="shared" si="14"/>
        <v>0</v>
      </c>
      <c r="R18" s="171">
        <f t="shared" si="15"/>
        <v>0</v>
      </c>
      <c r="S18" s="116">
        <f t="shared" si="4"/>
        <v>3384.11</v>
      </c>
      <c r="T18" s="162">
        <f t="shared" si="5"/>
        <v>1388.7200000000003</v>
      </c>
      <c r="U18" s="117"/>
      <c r="V18" s="106">
        <f t="shared" si="16"/>
        <v>1</v>
      </c>
      <c r="W18" s="111">
        <v>3</v>
      </c>
      <c r="X18" s="181">
        <f t="shared" si="6"/>
        <v>3384.11</v>
      </c>
      <c r="Y18" s="112">
        <f t="shared" ref="Y18:Y51" si="24">X18</f>
        <v>3384.11</v>
      </c>
      <c r="Z18" s="113">
        <f t="shared" si="7"/>
        <v>44783</v>
      </c>
      <c r="AA18" s="156">
        <f>AF17</f>
        <v>47222.606666666667</v>
      </c>
      <c r="AB18" s="111"/>
      <c r="AC18" s="111"/>
      <c r="AD18" s="162">
        <f t="shared" si="17"/>
        <v>0.39</v>
      </c>
      <c r="AE18" s="156">
        <f t="shared" si="18"/>
        <v>1995</v>
      </c>
      <c r="AF18" s="112">
        <f t="shared" si="8"/>
        <v>45833.886666666665</v>
      </c>
      <c r="AG18" s="111">
        <f>ROUND(AG17+AD18,2)</f>
        <v>50001.22</v>
      </c>
      <c r="AH18" s="111">
        <f t="shared" si="19"/>
        <v>0</v>
      </c>
      <c r="AI18" s="111">
        <f t="shared" si="20"/>
        <v>0</v>
      </c>
      <c r="AJ18" s="115">
        <f t="shared" si="9"/>
        <v>3384.11</v>
      </c>
      <c r="AK18" s="116">
        <f t="shared" si="10"/>
        <v>1388.7200000000003</v>
      </c>
      <c r="AL18" s="183">
        <f t="shared" si="11"/>
        <v>3384.1100000000006</v>
      </c>
      <c r="AM18" s="123">
        <v>1E-4</v>
      </c>
      <c r="AN18" s="123">
        <v>0</v>
      </c>
    </row>
    <row r="19" spans="1:40" ht="18.75" customHeight="1" x14ac:dyDescent="0.3">
      <c r="A19" s="228"/>
      <c r="B19" s="229">
        <f t="shared" si="12"/>
        <v>1</v>
      </c>
      <c r="C19" s="171">
        <v>4</v>
      </c>
      <c r="D19" s="231">
        <f t="shared" si="0"/>
        <v>3384.11</v>
      </c>
      <c r="E19" s="162">
        <f t="shared" si="21"/>
        <v>3384.11</v>
      </c>
      <c r="F19" s="180">
        <f t="shared" si="13"/>
        <v>3384.11</v>
      </c>
      <c r="G19" s="172">
        <f t="shared" si="1"/>
        <v>44813</v>
      </c>
      <c r="H19" s="162">
        <f t="shared" ref="H19:H51" si="25">O18</f>
        <v>45833.886666666665</v>
      </c>
      <c r="I19" s="171"/>
      <c r="J19" s="171"/>
      <c r="K19" s="162">
        <f t="shared" si="22"/>
        <v>0.38</v>
      </c>
      <c r="L19" s="203">
        <f>IF(AND(C19&gt;$B$11+1,H19&gt;0.1),Калькулятор!$I$15,0)</f>
        <v>0</v>
      </c>
      <c r="M19" s="213">
        <f t="shared" si="23"/>
        <v>3.9899999999999998E-2</v>
      </c>
      <c r="N19" s="162">
        <f t="shared" ref="N19:N39" si="26">IF(AND(C19&gt;$B$11,H19&gt;0.1),M19*$B$3,0)</f>
        <v>1995</v>
      </c>
      <c r="O19" s="116">
        <f t="shared" si="3"/>
        <v>44445.156666666662</v>
      </c>
      <c r="P19" s="173">
        <f t="shared" ref="P19:P106" si="27">H19+K19</f>
        <v>45834.266666666663</v>
      </c>
      <c r="Q19" s="171">
        <f t="shared" si="14"/>
        <v>0</v>
      </c>
      <c r="R19" s="171">
        <f t="shared" si="15"/>
        <v>0</v>
      </c>
      <c r="S19" s="116">
        <f t="shared" si="4"/>
        <v>3384.11</v>
      </c>
      <c r="T19" s="162">
        <f t="shared" si="5"/>
        <v>1388.73</v>
      </c>
      <c r="U19" s="117"/>
      <c r="V19" s="106">
        <f t="shared" si="16"/>
        <v>1</v>
      </c>
      <c r="W19" s="111">
        <v>4</v>
      </c>
      <c r="X19" s="181">
        <f t="shared" si="6"/>
        <v>3384.11</v>
      </c>
      <c r="Y19" s="112">
        <f t="shared" si="24"/>
        <v>3384.11</v>
      </c>
      <c r="Z19" s="113">
        <f t="shared" si="7"/>
        <v>44813</v>
      </c>
      <c r="AA19" s="156">
        <f t="shared" ref="AA19:AA21" si="28">AF18</f>
        <v>45833.886666666665</v>
      </c>
      <c r="AB19" s="111"/>
      <c r="AC19" s="111"/>
      <c r="AD19" s="162">
        <f t="shared" si="17"/>
        <v>0.38</v>
      </c>
      <c r="AE19" s="156">
        <f t="shared" si="18"/>
        <v>1995</v>
      </c>
      <c r="AF19" s="112">
        <f t="shared" si="8"/>
        <v>44445.156666666662</v>
      </c>
      <c r="AG19" s="114">
        <f t="shared" ref="AG19:AG106" si="29">AA19+AD19</f>
        <v>45834.266666666663</v>
      </c>
      <c r="AH19" s="111">
        <f t="shared" si="19"/>
        <v>0</v>
      </c>
      <c r="AI19" s="111">
        <f t="shared" si="20"/>
        <v>0</v>
      </c>
      <c r="AJ19" s="115">
        <f t="shared" si="9"/>
        <v>3384.11</v>
      </c>
      <c r="AK19" s="116">
        <f t="shared" si="10"/>
        <v>1388.73</v>
      </c>
      <c r="AL19" s="183">
        <f t="shared" si="11"/>
        <v>3384.11</v>
      </c>
      <c r="AM19" s="123">
        <v>1E-4</v>
      </c>
      <c r="AN19" s="123">
        <v>0</v>
      </c>
    </row>
    <row r="20" spans="1:40" ht="18.75" customHeight="1" x14ac:dyDescent="0.3">
      <c r="A20" s="229"/>
      <c r="B20" s="229">
        <f t="shared" si="12"/>
        <v>1</v>
      </c>
      <c r="C20" s="171">
        <v>5</v>
      </c>
      <c r="D20" s="231">
        <f t="shared" si="0"/>
        <v>3384.11</v>
      </c>
      <c r="E20" s="162">
        <f t="shared" si="21"/>
        <v>3384.11</v>
      </c>
      <c r="F20" s="180">
        <f t="shared" si="13"/>
        <v>3384.11</v>
      </c>
      <c r="G20" s="172">
        <f t="shared" si="1"/>
        <v>44844</v>
      </c>
      <c r="H20" s="162">
        <f t="shared" si="25"/>
        <v>44445.156666666662</v>
      </c>
      <c r="I20" s="171"/>
      <c r="J20" s="171"/>
      <c r="K20" s="162">
        <f t="shared" si="22"/>
        <v>0.37</v>
      </c>
      <c r="L20" s="203">
        <f>IF(AND(C20&gt;$B$11+1,H20&gt;0.1),Калькулятор!$I$15,0)</f>
        <v>0</v>
      </c>
      <c r="M20" s="213">
        <f t="shared" si="23"/>
        <v>3.9899999999999998E-2</v>
      </c>
      <c r="N20" s="162">
        <f t="shared" si="26"/>
        <v>1995</v>
      </c>
      <c r="O20" s="116">
        <f t="shared" si="3"/>
        <v>43056.416666666664</v>
      </c>
      <c r="P20" s="173">
        <f t="shared" si="27"/>
        <v>44445.526666666665</v>
      </c>
      <c r="Q20" s="171">
        <f t="shared" si="14"/>
        <v>0</v>
      </c>
      <c r="R20" s="171">
        <f t="shared" si="15"/>
        <v>0</v>
      </c>
      <c r="S20" s="116">
        <f t="shared" si="4"/>
        <v>3384.11</v>
      </c>
      <c r="T20" s="162">
        <f t="shared" si="5"/>
        <v>1388.7400000000002</v>
      </c>
      <c r="U20" s="117"/>
      <c r="V20" s="106">
        <f t="shared" si="16"/>
        <v>1</v>
      </c>
      <c r="W20" s="111">
        <v>5</v>
      </c>
      <c r="X20" s="181">
        <f t="shared" si="6"/>
        <v>3384.11</v>
      </c>
      <c r="Y20" s="112">
        <f t="shared" si="24"/>
        <v>3384.11</v>
      </c>
      <c r="Z20" s="113">
        <f t="shared" si="7"/>
        <v>44844</v>
      </c>
      <c r="AA20" s="156">
        <f t="shared" si="28"/>
        <v>44445.156666666662</v>
      </c>
      <c r="AB20" s="111"/>
      <c r="AC20" s="111"/>
      <c r="AD20" s="162">
        <f t="shared" si="17"/>
        <v>0.37</v>
      </c>
      <c r="AE20" s="156">
        <f t="shared" si="18"/>
        <v>1995</v>
      </c>
      <c r="AF20" s="112">
        <f t="shared" si="8"/>
        <v>43056.416666666664</v>
      </c>
      <c r="AG20" s="114">
        <f t="shared" si="29"/>
        <v>44445.526666666665</v>
      </c>
      <c r="AH20" s="111">
        <f t="shared" si="19"/>
        <v>0</v>
      </c>
      <c r="AI20" s="111">
        <f t="shared" si="20"/>
        <v>0</v>
      </c>
      <c r="AJ20" s="115">
        <f t="shared" si="9"/>
        <v>3384.11</v>
      </c>
      <c r="AK20" s="116">
        <f t="shared" si="10"/>
        <v>1388.7400000000002</v>
      </c>
      <c r="AL20" s="183">
        <f t="shared" si="11"/>
        <v>3384.11</v>
      </c>
      <c r="AM20" s="123">
        <v>1E-4</v>
      </c>
      <c r="AN20" s="123">
        <v>0</v>
      </c>
    </row>
    <row r="21" spans="1:40" ht="18.75" customHeight="1" x14ac:dyDescent="0.3">
      <c r="A21" s="229"/>
      <c r="B21" s="229">
        <f t="shared" si="12"/>
        <v>1</v>
      </c>
      <c r="C21" s="171">
        <v>6</v>
      </c>
      <c r="D21" s="231">
        <f t="shared" si="0"/>
        <v>3384.11</v>
      </c>
      <c r="E21" s="162">
        <f t="shared" si="21"/>
        <v>3384.11</v>
      </c>
      <c r="F21" s="180">
        <f t="shared" si="13"/>
        <v>3384.11</v>
      </c>
      <c r="G21" s="172">
        <f t="shared" si="1"/>
        <v>44875</v>
      </c>
      <c r="H21" s="162">
        <f t="shared" si="25"/>
        <v>43056.416666666664</v>
      </c>
      <c r="I21" s="171"/>
      <c r="J21" s="171"/>
      <c r="K21" s="162">
        <f t="shared" si="22"/>
        <v>0.36</v>
      </c>
      <c r="L21" s="203">
        <f>IF(AND(C21&gt;$B$11+1,H21&gt;0.1),Калькулятор!$I$15,0)</f>
        <v>0</v>
      </c>
      <c r="M21" s="213">
        <f t="shared" si="23"/>
        <v>3.9899999999999998E-2</v>
      </c>
      <c r="N21" s="162">
        <f t="shared" si="26"/>
        <v>1995</v>
      </c>
      <c r="O21" s="116">
        <f t="shared" si="3"/>
        <v>41667.666666666664</v>
      </c>
      <c r="P21" s="173">
        <f t="shared" si="27"/>
        <v>43056.776666666665</v>
      </c>
      <c r="Q21" s="171">
        <f t="shared" si="14"/>
        <v>0</v>
      </c>
      <c r="R21" s="171">
        <f t="shared" si="15"/>
        <v>0</v>
      </c>
      <c r="S21" s="116">
        <f t="shared" si="4"/>
        <v>3384.11</v>
      </c>
      <c r="T21" s="162">
        <f t="shared" si="5"/>
        <v>1388.75</v>
      </c>
      <c r="U21" s="117"/>
      <c r="V21" s="106">
        <f t="shared" si="16"/>
        <v>1</v>
      </c>
      <c r="W21" s="111">
        <v>6</v>
      </c>
      <c r="X21" s="181">
        <f t="shared" si="6"/>
        <v>3384.11</v>
      </c>
      <c r="Y21" s="112">
        <f t="shared" si="24"/>
        <v>3384.11</v>
      </c>
      <c r="Z21" s="113">
        <f t="shared" si="7"/>
        <v>44875</v>
      </c>
      <c r="AA21" s="156">
        <f t="shared" si="28"/>
        <v>43056.416666666664</v>
      </c>
      <c r="AB21" s="111"/>
      <c r="AC21" s="111"/>
      <c r="AD21" s="162">
        <f t="shared" si="17"/>
        <v>0.36</v>
      </c>
      <c r="AE21" s="156">
        <f t="shared" si="18"/>
        <v>1995</v>
      </c>
      <c r="AF21" s="112">
        <f t="shared" si="8"/>
        <v>41667.666666666664</v>
      </c>
      <c r="AG21" s="114">
        <f t="shared" si="29"/>
        <v>43056.776666666665</v>
      </c>
      <c r="AH21" s="111">
        <f t="shared" si="19"/>
        <v>0</v>
      </c>
      <c r="AI21" s="111">
        <f t="shared" si="20"/>
        <v>0</v>
      </c>
      <c r="AJ21" s="115">
        <f t="shared" si="9"/>
        <v>3384.11</v>
      </c>
      <c r="AK21" s="116">
        <f t="shared" si="10"/>
        <v>1388.75</v>
      </c>
      <c r="AL21" s="183">
        <f t="shared" si="11"/>
        <v>3384.1099999999997</v>
      </c>
      <c r="AM21" s="123">
        <v>1E-4</v>
      </c>
      <c r="AN21" s="123">
        <v>0</v>
      </c>
    </row>
    <row r="22" spans="1:40" ht="18.75" customHeight="1" x14ac:dyDescent="0.3">
      <c r="A22" s="230"/>
      <c r="B22" s="229">
        <f t="shared" si="12"/>
        <v>1</v>
      </c>
      <c r="C22" s="171">
        <v>7</v>
      </c>
      <c r="D22" s="231">
        <f t="shared" si="0"/>
        <v>3384.11</v>
      </c>
      <c r="E22" s="162">
        <f t="shared" si="21"/>
        <v>3384.11</v>
      </c>
      <c r="F22" s="180">
        <f t="shared" si="13"/>
        <v>3384.11</v>
      </c>
      <c r="G22" s="172">
        <f t="shared" si="1"/>
        <v>44904</v>
      </c>
      <c r="H22" s="162">
        <f>O21</f>
        <v>41667.666666666664</v>
      </c>
      <c r="I22" s="171"/>
      <c r="J22" s="171"/>
      <c r="K22" s="162">
        <f t="shared" si="22"/>
        <v>0.35</v>
      </c>
      <c r="L22" s="203">
        <f>IF(AND(C22&gt;$B$11+1,H22&gt;0.1),Калькулятор!$I$15,0)</f>
        <v>0</v>
      </c>
      <c r="M22" s="213">
        <f t="shared" si="23"/>
        <v>3.9899999999999998E-2</v>
      </c>
      <c r="N22" s="162">
        <f t="shared" si="26"/>
        <v>1995</v>
      </c>
      <c r="O22" s="116">
        <f t="shared" si="3"/>
        <v>40278.906666666662</v>
      </c>
      <c r="P22" s="173">
        <f t="shared" si="27"/>
        <v>41668.016666666663</v>
      </c>
      <c r="Q22" s="171">
        <f t="shared" si="14"/>
        <v>0</v>
      </c>
      <c r="R22" s="171">
        <f t="shared" si="15"/>
        <v>0</v>
      </c>
      <c r="S22" s="116">
        <f t="shared" si="4"/>
        <v>3384.11</v>
      </c>
      <c r="T22" s="162">
        <f t="shared" si="5"/>
        <v>1388.7600000000002</v>
      </c>
      <c r="U22" s="117"/>
      <c r="V22" s="106">
        <f t="shared" si="16"/>
        <v>1</v>
      </c>
      <c r="W22" s="111">
        <v>7</v>
      </c>
      <c r="X22" s="181">
        <f t="shared" si="6"/>
        <v>3384.11</v>
      </c>
      <c r="Y22" s="112">
        <f t="shared" si="24"/>
        <v>3384.11</v>
      </c>
      <c r="Z22" s="113">
        <f t="shared" si="7"/>
        <v>44904</v>
      </c>
      <c r="AA22" s="156">
        <f>AF21</f>
        <v>41667.666666666664</v>
      </c>
      <c r="AB22" s="111"/>
      <c r="AC22" s="111"/>
      <c r="AD22" s="162">
        <f t="shared" si="17"/>
        <v>0.35</v>
      </c>
      <c r="AE22" s="156">
        <f t="shared" si="18"/>
        <v>1995</v>
      </c>
      <c r="AF22" s="112">
        <f t="shared" si="8"/>
        <v>40278.906666666662</v>
      </c>
      <c r="AG22" s="114">
        <f t="shared" si="29"/>
        <v>41668.016666666663</v>
      </c>
      <c r="AH22" s="111">
        <f t="shared" si="19"/>
        <v>0</v>
      </c>
      <c r="AI22" s="111">
        <f t="shared" si="20"/>
        <v>0</v>
      </c>
      <c r="AJ22" s="115">
        <f t="shared" si="9"/>
        <v>3384.11</v>
      </c>
      <c r="AK22" s="116">
        <f t="shared" si="10"/>
        <v>1388.7600000000002</v>
      </c>
      <c r="AL22" s="183">
        <f t="shared" si="11"/>
        <v>3384.11</v>
      </c>
      <c r="AM22" s="123">
        <v>1E-4</v>
      </c>
      <c r="AN22" s="123">
        <v>0</v>
      </c>
    </row>
    <row r="23" spans="1:40" ht="18.75" customHeight="1" x14ac:dyDescent="0.3">
      <c r="A23" s="229"/>
      <c r="B23" s="229">
        <f t="shared" si="12"/>
        <v>1</v>
      </c>
      <c r="C23" s="171">
        <v>8</v>
      </c>
      <c r="D23" s="231">
        <f t="shared" si="0"/>
        <v>3384.11</v>
      </c>
      <c r="E23" s="162">
        <f t="shared" si="21"/>
        <v>3384.11</v>
      </c>
      <c r="F23" s="180">
        <f t="shared" si="13"/>
        <v>3384.11</v>
      </c>
      <c r="G23" s="172">
        <f t="shared" si="1"/>
        <v>44936</v>
      </c>
      <c r="H23" s="162">
        <f t="shared" si="25"/>
        <v>40278.906666666662</v>
      </c>
      <c r="I23" s="171"/>
      <c r="J23" s="171"/>
      <c r="K23" s="162">
        <f t="shared" si="22"/>
        <v>0.34</v>
      </c>
      <c r="L23" s="203">
        <f>IF(AND(C23&gt;$B$11+1,H23&gt;0.1),Калькулятор!$I$15,0)</f>
        <v>0</v>
      </c>
      <c r="M23" s="213">
        <f t="shared" si="23"/>
        <v>3.9899999999999998E-2</v>
      </c>
      <c r="N23" s="162">
        <f t="shared" si="26"/>
        <v>1995</v>
      </c>
      <c r="O23" s="116">
        <f t="shared" si="3"/>
        <v>38890.136666666658</v>
      </c>
      <c r="P23" s="173">
        <f t="shared" si="27"/>
        <v>40279.246666666659</v>
      </c>
      <c r="Q23" s="171">
        <f t="shared" si="14"/>
        <v>0</v>
      </c>
      <c r="R23" s="171">
        <f t="shared" si="15"/>
        <v>0</v>
      </c>
      <c r="S23" s="116">
        <f t="shared" si="4"/>
        <v>3384.11</v>
      </c>
      <c r="T23" s="162">
        <f t="shared" si="5"/>
        <v>1388.77</v>
      </c>
      <c r="U23" s="117"/>
      <c r="V23" s="106">
        <f t="shared" si="16"/>
        <v>1</v>
      </c>
      <c r="W23" s="111">
        <v>8</v>
      </c>
      <c r="X23" s="181">
        <f t="shared" si="6"/>
        <v>3384.11</v>
      </c>
      <c r="Y23" s="112">
        <f t="shared" si="24"/>
        <v>3384.11</v>
      </c>
      <c r="Z23" s="113">
        <f t="shared" si="7"/>
        <v>44936</v>
      </c>
      <c r="AA23" s="156">
        <f t="shared" ref="AA23:AA51" si="30">AF22</f>
        <v>40278.906666666662</v>
      </c>
      <c r="AB23" s="111"/>
      <c r="AC23" s="111"/>
      <c r="AD23" s="162">
        <f t="shared" si="17"/>
        <v>0.34</v>
      </c>
      <c r="AE23" s="156">
        <f t="shared" si="18"/>
        <v>1995</v>
      </c>
      <c r="AF23" s="112">
        <f t="shared" si="8"/>
        <v>38890.136666666658</v>
      </c>
      <c r="AG23" s="114">
        <f t="shared" si="29"/>
        <v>40279.246666666659</v>
      </c>
      <c r="AH23" s="111">
        <f t="shared" si="19"/>
        <v>0</v>
      </c>
      <c r="AI23" s="111">
        <f t="shared" si="20"/>
        <v>0</v>
      </c>
      <c r="AJ23" s="115">
        <f t="shared" si="9"/>
        <v>3384.11</v>
      </c>
      <c r="AK23" s="116">
        <f t="shared" si="10"/>
        <v>1388.77</v>
      </c>
      <c r="AL23" s="183">
        <f t="shared" si="11"/>
        <v>3384.1099999999997</v>
      </c>
      <c r="AM23" s="123">
        <v>1E-4</v>
      </c>
      <c r="AN23" s="123">
        <v>0</v>
      </c>
    </row>
    <row r="24" spans="1:40" ht="18.75" customHeight="1" x14ac:dyDescent="0.3">
      <c r="A24" s="229"/>
      <c r="B24" s="229">
        <f t="shared" si="12"/>
        <v>1</v>
      </c>
      <c r="C24" s="171">
        <v>9</v>
      </c>
      <c r="D24" s="231">
        <f t="shared" si="0"/>
        <v>3384.11</v>
      </c>
      <c r="E24" s="162">
        <f t="shared" si="21"/>
        <v>3384.11</v>
      </c>
      <c r="F24" s="180">
        <f t="shared" si="13"/>
        <v>3384.11</v>
      </c>
      <c r="G24" s="172">
        <f t="shared" si="1"/>
        <v>44967</v>
      </c>
      <c r="H24" s="162">
        <f t="shared" si="25"/>
        <v>38890.136666666658</v>
      </c>
      <c r="I24" s="171"/>
      <c r="J24" s="171"/>
      <c r="K24" s="162">
        <f t="shared" si="22"/>
        <v>0.32</v>
      </c>
      <c r="L24" s="203">
        <f>IF(AND(C24&gt;$B$11+1,H24&gt;0.1),Калькулятор!$I$15,0)</f>
        <v>0</v>
      </c>
      <c r="M24" s="213">
        <f t="shared" si="23"/>
        <v>3.9899999999999998E-2</v>
      </c>
      <c r="N24" s="162">
        <f t="shared" si="26"/>
        <v>1995</v>
      </c>
      <c r="O24" s="116">
        <f t="shared" si="3"/>
        <v>37501.346666666657</v>
      </c>
      <c r="P24" s="173">
        <f t="shared" si="27"/>
        <v>38890.456666666658</v>
      </c>
      <c r="Q24" s="171">
        <f t="shared" si="14"/>
        <v>0</v>
      </c>
      <c r="R24" s="171">
        <f t="shared" si="15"/>
        <v>0</v>
      </c>
      <c r="S24" s="116">
        <f t="shared" si="4"/>
        <v>3384.11</v>
      </c>
      <c r="T24" s="162">
        <f t="shared" si="5"/>
        <v>1388.79</v>
      </c>
      <c r="U24" s="117"/>
      <c r="V24" s="106">
        <f t="shared" si="16"/>
        <v>1</v>
      </c>
      <c r="W24" s="111">
        <v>9</v>
      </c>
      <c r="X24" s="181">
        <f t="shared" si="6"/>
        <v>3384.11</v>
      </c>
      <c r="Y24" s="112">
        <f t="shared" si="24"/>
        <v>3384.11</v>
      </c>
      <c r="Z24" s="113">
        <f t="shared" si="7"/>
        <v>44967</v>
      </c>
      <c r="AA24" s="156">
        <f t="shared" si="30"/>
        <v>38890.136666666658</v>
      </c>
      <c r="AB24" s="111"/>
      <c r="AC24" s="111"/>
      <c r="AD24" s="162">
        <f t="shared" si="17"/>
        <v>0.32</v>
      </c>
      <c r="AE24" s="156">
        <f t="shared" si="18"/>
        <v>1995</v>
      </c>
      <c r="AF24" s="112">
        <f t="shared" si="8"/>
        <v>37501.346666666657</v>
      </c>
      <c r="AG24" s="114">
        <f t="shared" si="29"/>
        <v>38890.456666666658</v>
      </c>
      <c r="AH24" s="111">
        <f t="shared" si="19"/>
        <v>0</v>
      </c>
      <c r="AI24" s="111">
        <f t="shared" si="20"/>
        <v>0</v>
      </c>
      <c r="AJ24" s="115">
        <f t="shared" si="9"/>
        <v>3384.11</v>
      </c>
      <c r="AK24" s="116">
        <f t="shared" si="10"/>
        <v>1388.79</v>
      </c>
      <c r="AL24" s="183">
        <f t="shared" si="11"/>
        <v>3384.1099999999997</v>
      </c>
      <c r="AM24" s="123">
        <v>1E-4</v>
      </c>
      <c r="AN24" s="123">
        <v>0</v>
      </c>
    </row>
    <row r="25" spans="1:40" ht="18.75" customHeight="1" x14ac:dyDescent="0.3">
      <c r="A25" s="229"/>
      <c r="B25" s="229">
        <f t="shared" si="12"/>
        <v>1</v>
      </c>
      <c r="C25" s="171">
        <v>10</v>
      </c>
      <c r="D25" s="231">
        <f t="shared" si="0"/>
        <v>3384.11</v>
      </c>
      <c r="E25" s="162">
        <f t="shared" si="21"/>
        <v>3384.11</v>
      </c>
      <c r="F25" s="180">
        <f t="shared" si="13"/>
        <v>3384.11</v>
      </c>
      <c r="G25" s="172">
        <f t="shared" si="1"/>
        <v>44995</v>
      </c>
      <c r="H25" s="162">
        <f t="shared" si="25"/>
        <v>37501.346666666657</v>
      </c>
      <c r="I25" s="171"/>
      <c r="J25" s="171"/>
      <c r="K25" s="162">
        <f t="shared" si="22"/>
        <v>0.31</v>
      </c>
      <c r="L25" s="203">
        <f>IF(AND(C25&gt;$B$11+1,H25&gt;0.1),Калькулятор!$I$15,0)</f>
        <v>0</v>
      </c>
      <c r="M25" s="213">
        <f t="shared" si="23"/>
        <v>3.9899999999999998E-2</v>
      </c>
      <c r="N25" s="162">
        <f t="shared" si="26"/>
        <v>1995</v>
      </c>
      <c r="O25" s="116">
        <f t="shared" si="3"/>
        <v>36112.546666666654</v>
      </c>
      <c r="P25" s="173">
        <f t="shared" si="27"/>
        <v>37501.656666666655</v>
      </c>
      <c r="Q25" s="171">
        <f t="shared" si="14"/>
        <v>0</v>
      </c>
      <c r="R25" s="171">
        <f t="shared" si="15"/>
        <v>0</v>
      </c>
      <c r="S25" s="116">
        <f t="shared" si="4"/>
        <v>3384.11</v>
      </c>
      <c r="T25" s="162">
        <f t="shared" si="5"/>
        <v>1388.8000000000002</v>
      </c>
      <c r="U25" s="117"/>
      <c r="V25" s="106">
        <f t="shared" si="16"/>
        <v>1</v>
      </c>
      <c r="W25" s="111">
        <v>10</v>
      </c>
      <c r="X25" s="181">
        <f t="shared" si="6"/>
        <v>3384.11</v>
      </c>
      <c r="Y25" s="112">
        <f t="shared" si="24"/>
        <v>3384.11</v>
      </c>
      <c r="Z25" s="113">
        <f t="shared" si="7"/>
        <v>44995</v>
      </c>
      <c r="AA25" s="156">
        <f t="shared" si="30"/>
        <v>37501.346666666657</v>
      </c>
      <c r="AB25" s="111"/>
      <c r="AC25" s="111"/>
      <c r="AD25" s="162">
        <f t="shared" si="17"/>
        <v>0.31</v>
      </c>
      <c r="AE25" s="156">
        <f t="shared" si="18"/>
        <v>1995</v>
      </c>
      <c r="AF25" s="112">
        <f t="shared" si="8"/>
        <v>36112.546666666654</v>
      </c>
      <c r="AG25" s="114">
        <f t="shared" si="29"/>
        <v>37501.656666666655</v>
      </c>
      <c r="AH25" s="111">
        <f t="shared" si="19"/>
        <v>0</v>
      </c>
      <c r="AI25" s="111">
        <f t="shared" si="20"/>
        <v>0</v>
      </c>
      <c r="AJ25" s="115">
        <f t="shared" si="9"/>
        <v>3384.11</v>
      </c>
      <c r="AK25" s="116">
        <f t="shared" si="10"/>
        <v>1388.8000000000002</v>
      </c>
      <c r="AL25" s="183">
        <f t="shared" si="11"/>
        <v>3384.11</v>
      </c>
      <c r="AM25" s="123">
        <v>1E-4</v>
      </c>
      <c r="AN25" s="123">
        <v>0</v>
      </c>
    </row>
    <row r="26" spans="1:40" ht="18.75" customHeight="1" x14ac:dyDescent="0.3">
      <c r="A26" s="229"/>
      <c r="B26" s="229">
        <f t="shared" si="12"/>
        <v>1</v>
      </c>
      <c r="C26" s="171">
        <v>11</v>
      </c>
      <c r="D26" s="231">
        <f t="shared" si="0"/>
        <v>3384.11</v>
      </c>
      <c r="E26" s="162">
        <f t="shared" si="21"/>
        <v>3384.11</v>
      </c>
      <c r="F26" s="180">
        <f t="shared" si="13"/>
        <v>3384.11</v>
      </c>
      <c r="G26" s="172">
        <f t="shared" si="1"/>
        <v>45026</v>
      </c>
      <c r="H26" s="162">
        <f t="shared" si="25"/>
        <v>36112.546666666654</v>
      </c>
      <c r="I26" s="171"/>
      <c r="J26" s="171"/>
      <c r="K26" s="162">
        <f t="shared" si="22"/>
        <v>0.3</v>
      </c>
      <c r="L26" s="203">
        <f>IF(AND(C26&gt;$B$11+1,H26&gt;0.1),Калькулятор!$I$15,0)</f>
        <v>0</v>
      </c>
      <c r="M26" s="213">
        <f t="shared" si="23"/>
        <v>3.9899999999999998E-2</v>
      </c>
      <c r="N26" s="162">
        <f t="shared" si="26"/>
        <v>1995</v>
      </c>
      <c r="O26" s="116">
        <f t="shared" si="3"/>
        <v>34723.736666666657</v>
      </c>
      <c r="P26" s="173">
        <f t="shared" si="27"/>
        <v>36112.846666666657</v>
      </c>
      <c r="Q26" s="171">
        <f t="shared" si="14"/>
        <v>0</v>
      </c>
      <c r="R26" s="171">
        <f t="shared" si="15"/>
        <v>0</v>
      </c>
      <c r="S26" s="116">
        <f t="shared" si="4"/>
        <v>3384.11</v>
      </c>
      <c r="T26" s="162">
        <f t="shared" si="5"/>
        <v>1388.81</v>
      </c>
      <c r="U26" s="117"/>
      <c r="V26" s="106">
        <f t="shared" si="16"/>
        <v>1</v>
      </c>
      <c r="W26" s="111">
        <v>11</v>
      </c>
      <c r="X26" s="181">
        <f t="shared" si="6"/>
        <v>3384.11</v>
      </c>
      <c r="Y26" s="112">
        <f t="shared" si="24"/>
        <v>3384.11</v>
      </c>
      <c r="Z26" s="113">
        <f t="shared" si="7"/>
        <v>45026</v>
      </c>
      <c r="AA26" s="156">
        <f t="shared" si="30"/>
        <v>36112.546666666654</v>
      </c>
      <c r="AB26" s="111"/>
      <c r="AC26" s="111"/>
      <c r="AD26" s="162">
        <f t="shared" si="17"/>
        <v>0.3</v>
      </c>
      <c r="AE26" s="156">
        <f t="shared" si="18"/>
        <v>1995</v>
      </c>
      <c r="AF26" s="112">
        <f t="shared" si="8"/>
        <v>34723.736666666657</v>
      </c>
      <c r="AG26" s="114">
        <f t="shared" si="29"/>
        <v>36112.846666666657</v>
      </c>
      <c r="AH26" s="111">
        <f t="shared" si="19"/>
        <v>0</v>
      </c>
      <c r="AI26" s="111">
        <f t="shared" si="20"/>
        <v>0</v>
      </c>
      <c r="AJ26" s="115">
        <f t="shared" si="9"/>
        <v>3384.11</v>
      </c>
      <c r="AK26" s="116">
        <f t="shared" si="10"/>
        <v>1388.81</v>
      </c>
      <c r="AL26" s="183">
        <f t="shared" si="11"/>
        <v>3384.1099999999997</v>
      </c>
      <c r="AM26" s="123">
        <v>1E-4</v>
      </c>
      <c r="AN26" s="123">
        <v>0</v>
      </c>
    </row>
    <row r="27" spans="1:40" ht="18.75" customHeight="1" x14ac:dyDescent="0.3">
      <c r="A27" s="229"/>
      <c r="B27" s="229">
        <f t="shared" si="12"/>
        <v>1</v>
      </c>
      <c r="C27" s="171">
        <v>12</v>
      </c>
      <c r="D27" s="231">
        <f t="shared" si="0"/>
        <v>3384.11</v>
      </c>
      <c r="E27" s="162">
        <f t="shared" si="21"/>
        <v>3384.11</v>
      </c>
      <c r="F27" s="180">
        <f t="shared" si="13"/>
        <v>3384.11</v>
      </c>
      <c r="G27" s="172">
        <f t="shared" si="1"/>
        <v>45056</v>
      </c>
      <c r="H27" s="162">
        <f t="shared" si="25"/>
        <v>34723.736666666657</v>
      </c>
      <c r="I27" s="171"/>
      <c r="J27" s="171"/>
      <c r="K27" s="162">
        <f t="shared" si="22"/>
        <v>0.28999999999999998</v>
      </c>
      <c r="L27" s="203">
        <f>IF(AND(C27&gt;$B$11+1,H27&gt;0.1),Калькулятор!$I$15,0)</f>
        <v>0</v>
      </c>
      <c r="M27" s="213">
        <f t="shared" si="23"/>
        <v>3.9899999999999998E-2</v>
      </c>
      <c r="N27" s="162">
        <f t="shared" si="26"/>
        <v>1995</v>
      </c>
      <c r="O27" s="116">
        <f t="shared" si="3"/>
        <v>33334.916666666657</v>
      </c>
      <c r="P27" s="173">
        <f t="shared" si="27"/>
        <v>34724.026666666658</v>
      </c>
      <c r="Q27" s="171">
        <f t="shared" si="14"/>
        <v>0</v>
      </c>
      <c r="R27" s="171">
        <f t="shared" si="15"/>
        <v>0</v>
      </c>
      <c r="S27" s="116">
        <f t="shared" si="4"/>
        <v>3384.11</v>
      </c>
      <c r="T27" s="162">
        <f t="shared" si="5"/>
        <v>1388.8200000000002</v>
      </c>
      <c r="U27" s="117"/>
      <c r="V27" s="106">
        <f t="shared" si="16"/>
        <v>1</v>
      </c>
      <c r="W27" s="111">
        <v>12</v>
      </c>
      <c r="X27" s="181">
        <f t="shared" si="6"/>
        <v>3384.11</v>
      </c>
      <c r="Y27" s="112">
        <f t="shared" si="24"/>
        <v>3384.11</v>
      </c>
      <c r="Z27" s="113">
        <f t="shared" si="7"/>
        <v>45056</v>
      </c>
      <c r="AA27" s="156">
        <f t="shared" si="30"/>
        <v>34723.736666666657</v>
      </c>
      <c r="AB27" s="111"/>
      <c r="AC27" s="111"/>
      <c r="AD27" s="162">
        <f t="shared" si="17"/>
        <v>0.28999999999999998</v>
      </c>
      <c r="AE27" s="156">
        <f t="shared" si="18"/>
        <v>1995</v>
      </c>
      <c r="AF27" s="112">
        <f t="shared" si="8"/>
        <v>33334.916666666657</v>
      </c>
      <c r="AG27" s="114">
        <f t="shared" si="29"/>
        <v>34724.026666666658</v>
      </c>
      <c r="AH27" s="111">
        <f t="shared" si="19"/>
        <v>0</v>
      </c>
      <c r="AI27" s="111">
        <f t="shared" si="20"/>
        <v>0</v>
      </c>
      <c r="AJ27" s="115">
        <f t="shared" si="9"/>
        <v>3384.11</v>
      </c>
      <c r="AK27" s="116">
        <f t="shared" si="10"/>
        <v>1388.8200000000002</v>
      </c>
      <c r="AL27" s="183">
        <f t="shared" si="11"/>
        <v>3384.11</v>
      </c>
      <c r="AM27" s="123">
        <v>1E-4</v>
      </c>
      <c r="AN27" s="123">
        <v>0</v>
      </c>
    </row>
    <row r="28" spans="1:40" ht="18.75" customHeight="1" x14ac:dyDescent="0.3">
      <c r="A28" s="229"/>
      <c r="B28" s="229">
        <f t="shared" si="12"/>
        <v>1</v>
      </c>
      <c r="C28" s="171">
        <v>13</v>
      </c>
      <c r="D28" s="231">
        <f t="shared" si="0"/>
        <v>3384.11</v>
      </c>
      <c r="E28" s="162">
        <f t="shared" si="21"/>
        <v>3384.11</v>
      </c>
      <c r="F28" s="180">
        <f t="shared" si="13"/>
        <v>3384.11</v>
      </c>
      <c r="G28" s="172">
        <f t="shared" si="1"/>
        <v>45086</v>
      </c>
      <c r="H28" s="162">
        <f t="shared" si="25"/>
        <v>33334.916666666657</v>
      </c>
      <c r="I28" s="171"/>
      <c r="J28" s="171"/>
      <c r="K28" s="162">
        <f t="shared" si="22"/>
        <v>0.28000000000000003</v>
      </c>
      <c r="L28" s="203">
        <f>IF(AND(C28&gt;$B$11+1,H28&gt;0.1),Калькулятор!$I$15,0)</f>
        <v>0</v>
      </c>
      <c r="M28" s="213">
        <f t="shared" si="23"/>
        <v>3.9899999999999998E-2</v>
      </c>
      <c r="N28" s="162">
        <f t="shared" si="26"/>
        <v>1995</v>
      </c>
      <c r="O28" s="116">
        <f t="shared" si="3"/>
        <v>31946.086666666655</v>
      </c>
      <c r="P28" s="173">
        <f t="shared" si="27"/>
        <v>33335.196666666656</v>
      </c>
      <c r="Q28" s="171">
        <f t="shared" si="14"/>
        <v>0</v>
      </c>
      <c r="R28" s="171">
        <f t="shared" si="15"/>
        <v>0</v>
      </c>
      <c r="S28" s="116">
        <f t="shared" si="4"/>
        <v>3384.11</v>
      </c>
      <c r="T28" s="162">
        <f t="shared" si="5"/>
        <v>1388.83</v>
      </c>
      <c r="U28" s="117"/>
      <c r="V28" s="106">
        <f t="shared" si="16"/>
        <v>1</v>
      </c>
      <c r="W28" s="111">
        <v>13</v>
      </c>
      <c r="X28" s="181">
        <f t="shared" si="6"/>
        <v>3384.11</v>
      </c>
      <c r="Y28" s="112">
        <f t="shared" si="24"/>
        <v>3384.11</v>
      </c>
      <c r="Z28" s="113">
        <f t="shared" si="7"/>
        <v>45086</v>
      </c>
      <c r="AA28" s="156">
        <f t="shared" si="30"/>
        <v>33334.916666666657</v>
      </c>
      <c r="AB28" s="111"/>
      <c r="AC28" s="111"/>
      <c r="AD28" s="162">
        <f t="shared" si="17"/>
        <v>0.28000000000000003</v>
      </c>
      <c r="AE28" s="156">
        <f t="shared" si="18"/>
        <v>1995</v>
      </c>
      <c r="AF28" s="112">
        <f t="shared" si="8"/>
        <v>31946.086666666655</v>
      </c>
      <c r="AG28" s="114">
        <f t="shared" si="29"/>
        <v>33335.196666666656</v>
      </c>
      <c r="AH28" s="111">
        <f t="shared" si="19"/>
        <v>0</v>
      </c>
      <c r="AI28" s="111">
        <f t="shared" si="20"/>
        <v>0</v>
      </c>
      <c r="AJ28" s="115">
        <f t="shared" si="9"/>
        <v>3384.11</v>
      </c>
      <c r="AK28" s="116">
        <f t="shared" si="10"/>
        <v>1388.83</v>
      </c>
      <c r="AL28" s="183">
        <f>AE28+AD28+AK28</f>
        <v>3384.1099999999997</v>
      </c>
      <c r="AM28" s="123">
        <v>1E-4</v>
      </c>
      <c r="AN28" s="123">
        <v>0.02</v>
      </c>
    </row>
    <row r="29" spans="1:40" ht="18.75" customHeight="1" x14ac:dyDescent="0.3">
      <c r="A29" s="229"/>
      <c r="B29" s="229">
        <f t="shared" si="12"/>
        <v>1</v>
      </c>
      <c r="C29" s="171">
        <v>14</v>
      </c>
      <c r="D29" s="231">
        <f t="shared" si="0"/>
        <v>3384.11</v>
      </c>
      <c r="E29" s="162">
        <f t="shared" si="21"/>
        <v>3384.11</v>
      </c>
      <c r="F29" s="180">
        <f t="shared" si="13"/>
        <v>3384.11</v>
      </c>
      <c r="G29" s="172">
        <f t="shared" si="1"/>
        <v>45117</v>
      </c>
      <c r="H29" s="162">
        <f t="shared" si="25"/>
        <v>31946.086666666655</v>
      </c>
      <c r="I29" s="171"/>
      <c r="J29" s="171"/>
      <c r="K29" s="162">
        <f t="shared" si="22"/>
        <v>0.27</v>
      </c>
      <c r="L29" s="203">
        <f>IF(AND(C29&gt;$B$11+1,H29&gt;0.1),Калькулятор!$I$15,0)</f>
        <v>0</v>
      </c>
      <c r="M29" s="213">
        <f t="shared" si="23"/>
        <v>3.9899999999999998E-2</v>
      </c>
      <c r="N29" s="162">
        <f t="shared" si="26"/>
        <v>1995</v>
      </c>
      <c r="O29" s="116">
        <f t="shared" si="3"/>
        <v>30557.246666666659</v>
      </c>
      <c r="P29" s="173">
        <f t="shared" si="27"/>
        <v>31946.356666666656</v>
      </c>
      <c r="Q29" s="171">
        <f t="shared" si="14"/>
        <v>0</v>
      </c>
      <c r="R29" s="171">
        <f t="shared" si="15"/>
        <v>0</v>
      </c>
      <c r="S29" s="116">
        <f t="shared" si="4"/>
        <v>3384.11</v>
      </c>
      <c r="T29" s="162">
        <f t="shared" si="5"/>
        <v>1388.8400000000001</v>
      </c>
      <c r="U29" s="117"/>
      <c r="V29" s="106">
        <f t="shared" si="16"/>
        <v>1</v>
      </c>
      <c r="W29" s="111">
        <v>14</v>
      </c>
      <c r="X29" s="181">
        <f t="shared" si="6"/>
        <v>3384.11</v>
      </c>
      <c r="Y29" s="112">
        <f t="shared" si="24"/>
        <v>3384.11</v>
      </c>
      <c r="Z29" s="113">
        <f t="shared" si="7"/>
        <v>45117</v>
      </c>
      <c r="AA29" s="156">
        <f t="shared" si="30"/>
        <v>31946.086666666655</v>
      </c>
      <c r="AB29" s="111"/>
      <c r="AC29" s="111"/>
      <c r="AD29" s="162">
        <f t="shared" si="17"/>
        <v>0.27</v>
      </c>
      <c r="AE29" s="156">
        <f t="shared" si="18"/>
        <v>1995</v>
      </c>
      <c r="AF29" s="112">
        <f t="shared" si="8"/>
        <v>30557.246666666659</v>
      </c>
      <c r="AG29" s="114">
        <f t="shared" si="29"/>
        <v>31946.356666666656</v>
      </c>
      <c r="AH29" s="111">
        <f t="shared" si="19"/>
        <v>0</v>
      </c>
      <c r="AI29" s="111">
        <f t="shared" si="20"/>
        <v>0</v>
      </c>
      <c r="AJ29" s="115">
        <f t="shared" si="9"/>
        <v>3384.11</v>
      </c>
      <c r="AK29" s="116">
        <f t="shared" si="10"/>
        <v>1388.8400000000001</v>
      </c>
      <c r="AL29" s="183">
        <f t="shared" si="11"/>
        <v>3384.11</v>
      </c>
      <c r="AM29" s="123">
        <v>1E-4</v>
      </c>
      <c r="AN29" s="123">
        <v>0.02</v>
      </c>
    </row>
    <row r="30" spans="1:40" ht="18.75" customHeight="1" x14ac:dyDescent="0.3">
      <c r="A30" s="229"/>
      <c r="B30" s="229">
        <f t="shared" si="12"/>
        <v>1</v>
      </c>
      <c r="C30" s="171">
        <v>15</v>
      </c>
      <c r="D30" s="231">
        <f t="shared" si="0"/>
        <v>3384.11</v>
      </c>
      <c r="E30" s="162">
        <f t="shared" si="21"/>
        <v>3384.11</v>
      </c>
      <c r="F30" s="180">
        <f t="shared" si="13"/>
        <v>3384.11</v>
      </c>
      <c r="G30" s="172">
        <f t="shared" si="1"/>
        <v>45148</v>
      </c>
      <c r="H30" s="162">
        <f t="shared" si="25"/>
        <v>30557.246666666659</v>
      </c>
      <c r="I30" s="171"/>
      <c r="J30" s="171"/>
      <c r="K30" s="162">
        <f t="shared" si="22"/>
        <v>0.25</v>
      </c>
      <c r="L30" s="203">
        <f>IF(AND(C30&gt;$B$11+1,H30&gt;0.1),Калькулятор!$I$15,0)</f>
        <v>0</v>
      </c>
      <c r="M30" s="213">
        <f t="shared" si="23"/>
        <v>3.9899999999999998E-2</v>
      </c>
      <c r="N30" s="162">
        <f t="shared" si="26"/>
        <v>1995</v>
      </c>
      <c r="O30" s="116">
        <f t="shared" si="3"/>
        <v>29168.386666666658</v>
      </c>
      <c r="P30" s="173">
        <f t="shared" si="27"/>
        <v>30557.496666666659</v>
      </c>
      <c r="Q30" s="171">
        <f t="shared" si="14"/>
        <v>0</v>
      </c>
      <c r="R30" s="171">
        <f t="shared" si="15"/>
        <v>0</v>
      </c>
      <c r="S30" s="116">
        <f t="shared" si="4"/>
        <v>3384.11</v>
      </c>
      <c r="T30" s="162">
        <f t="shared" si="5"/>
        <v>1388.8600000000001</v>
      </c>
      <c r="U30" s="117"/>
      <c r="V30" s="106">
        <f t="shared" si="16"/>
        <v>1</v>
      </c>
      <c r="W30" s="111">
        <v>15</v>
      </c>
      <c r="X30" s="181">
        <f t="shared" si="6"/>
        <v>3384.11</v>
      </c>
      <c r="Y30" s="112">
        <f t="shared" si="24"/>
        <v>3384.11</v>
      </c>
      <c r="Z30" s="113">
        <f t="shared" si="7"/>
        <v>45148</v>
      </c>
      <c r="AA30" s="156">
        <f t="shared" si="30"/>
        <v>30557.246666666659</v>
      </c>
      <c r="AB30" s="111"/>
      <c r="AC30" s="111"/>
      <c r="AD30" s="162">
        <f t="shared" si="17"/>
        <v>0.25</v>
      </c>
      <c r="AE30" s="156">
        <f t="shared" si="18"/>
        <v>1995</v>
      </c>
      <c r="AF30" s="112">
        <f t="shared" si="8"/>
        <v>29168.386666666658</v>
      </c>
      <c r="AG30" s="114">
        <f t="shared" si="29"/>
        <v>30557.496666666659</v>
      </c>
      <c r="AH30" s="111">
        <f t="shared" si="19"/>
        <v>0</v>
      </c>
      <c r="AI30" s="111">
        <f t="shared" si="20"/>
        <v>0</v>
      </c>
      <c r="AJ30" s="115">
        <f t="shared" si="9"/>
        <v>3384.11</v>
      </c>
      <c r="AK30" s="116">
        <f t="shared" si="10"/>
        <v>1388.8600000000001</v>
      </c>
      <c r="AL30" s="183">
        <f t="shared" si="11"/>
        <v>3384.11</v>
      </c>
      <c r="AM30" s="123">
        <v>1E-4</v>
      </c>
      <c r="AN30" s="123">
        <v>0.02</v>
      </c>
    </row>
    <row r="31" spans="1:40" ht="18.75" customHeight="1" x14ac:dyDescent="0.3">
      <c r="A31" s="229"/>
      <c r="B31" s="229">
        <f t="shared" si="12"/>
        <v>1</v>
      </c>
      <c r="C31" s="171">
        <v>16</v>
      </c>
      <c r="D31" s="231">
        <f t="shared" si="0"/>
        <v>3384.11</v>
      </c>
      <c r="E31" s="162">
        <f t="shared" si="21"/>
        <v>3384.11</v>
      </c>
      <c r="F31" s="180">
        <f t="shared" si="13"/>
        <v>3384.11</v>
      </c>
      <c r="G31" s="172">
        <f t="shared" si="1"/>
        <v>45177</v>
      </c>
      <c r="H31" s="162">
        <f t="shared" si="25"/>
        <v>29168.386666666658</v>
      </c>
      <c r="I31" s="171"/>
      <c r="J31" s="171"/>
      <c r="K31" s="162">
        <f t="shared" si="22"/>
        <v>0.24</v>
      </c>
      <c r="L31" s="203">
        <f>IF(AND(C31&gt;$B$11+1,H31&gt;0.1),Калькулятор!$I$15,0)</f>
        <v>0</v>
      </c>
      <c r="M31" s="213">
        <f t="shared" si="23"/>
        <v>3.9899999999999998E-2</v>
      </c>
      <c r="N31" s="162">
        <f t="shared" si="26"/>
        <v>1995</v>
      </c>
      <c r="O31" s="116">
        <f t="shared" si="3"/>
        <v>27779.516666666659</v>
      </c>
      <c r="P31" s="173">
        <f t="shared" si="27"/>
        <v>29168.62666666666</v>
      </c>
      <c r="Q31" s="171">
        <f t="shared" si="14"/>
        <v>0</v>
      </c>
      <c r="R31" s="171">
        <f t="shared" si="15"/>
        <v>0</v>
      </c>
      <c r="S31" s="116">
        <f t="shared" si="4"/>
        <v>3384.11</v>
      </c>
      <c r="T31" s="162">
        <f t="shared" si="5"/>
        <v>1388.8700000000003</v>
      </c>
      <c r="U31" s="117"/>
      <c r="V31" s="106">
        <f t="shared" si="16"/>
        <v>1</v>
      </c>
      <c r="W31" s="111">
        <v>16</v>
      </c>
      <c r="X31" s="181">
        <f t="shared" si="6"/>
        <v>3384.11</v>
      </c>
      <c r="Y31" s="112">
        <f t="shared" si="24"/>
        <v>3384.11</v>
      </c>
      <c r="Z31" s="113">
        <f t="shared" si="7"/>
        <v>45177</v>
      </c>
      <c r="AA31" s="156">
        <f t="shared" si="30"/>
        <v>29168.386666666658</v>
      </c>
      <c r="AB31" s="111"/>
      <c r="AC31" s="111"/>
      <c r="AD31" s="162">
        <f t="shared" si="17"/>
        <v>0.24</v>
      </c>
      <c r="AE31" s="156">
        <f t="shared" si="18"/>
        <v>1995</v>
      </c>
      <c r="AF31" s="112">
        <f t="shared" si="8"/>
        <v>27779.516666666659</v>
      </c>
      <c r="AG31" s="114">
        <f t="shared" si="29"/>
        <v>29168.62666666666</v>
      </c>
      <c r="AH31" s="111">
        <f t="shared" si="19"/>
        <v>0</v>
      </c>
      <c r="AI31" s="111">
        <f t="shared" si="20"/>
        <v>0</v>
      </c>
      <c r="AJ31" s="115">
        <f t="shared" si="9"/>
        <v>3384.11</v>
      </c>
      <c r="AK31" s="116">
        <f t="shared" si="10"/>
        <v>1388.8700000000003</v>
      </c>
      <c r="AL31" s="183">
        <f t="shared" si="11"/>
        <v>3384.1100000000006</v>
      </c>
      <c r="AM31" s="123">
        <v>1E-4</v>
      </c>
      <c r="AN31" s="123">
        <v>0.02</v>
      </c>
    </row>
    <row r="32" spans="1:40" ht="18.75" customHeight="1" x14ac:dyDescent="0.3">
      <c r="A32" s="229"/>
      <c r="B32" s="229">
        <f t="shared" si="12"/>
        <v>1</v>
      </c>
      <c r="C32" s="171">
        <v>17</v>
      </c>
      <c r="D32" s="231">
        <f t="shared" si="0"/>
        <v>3384.11</v>
      </c>
      <c r="E32" s="162">
        <f t="shared" si="21"/>
        <v>3384.11</v>
      </c>
      <c r="F32" s="180">
        <f t="shared" si="13"/>
        <v>3384.11</v>
      </c>
      <c r="G32" s="172">
        <f t="shared" si="1"/>
        <v>45209</v>
      </c>
      <c r="H32" s="162">
        <f t="shared" si="25"/>
        <v>27779.516666666659</v>
      </c>
      <c r="I32" s="171"/>
      <c r="J32" s="171"/>
      <c r="K32" s="162">
        <f t="shared" si="22"/>
        <v>0.23</v>
      </c>
      <c r="L32" s="203">
        <f>IF(AND(C32&gt;$B$11+1,H32&gt;0.1),Калькулятор!$I$15,0)</f>
        <v>0</v>
      </c>
      <c r="M32" s="213">
        <f t="shared" si="23"/>
        <v>3.9899999999999998E-2</v>
      </c>
      <c r="N32" s="162">
        <f t="shared" si="26"/>
        <v>1995</v>
      </c>
      <c r="O32" s="116">
        <f t="shared" si="3"/>
        <v>26390.636666666658</v>
      </c>
      <c r="P32" s="173">
        <f t="shared" si="27"/>
        <v>27779.746666666659</v>
      </c>
      <c r="Q32" s="171">
        <f t="shared" si="14"/>
        <v>0</v>
      </c>
      <c r="R32" s="171">
        <f t="shared" si="15"/>
        <v>0</v>
      </c>
      <c r="S32" s="116">
        <f t="shared" si="4"/>
        <v>3384.11</v>
      </c>
      <c r="T32" s="162">
        <f t="shared" si="5"/>
        <v>1388.88</v>
      </c>
      <c r="U32" s="117"/>
      <c r="V32" s="106">
        <f t="shared" si="16"/>
        <v>1</v>
      </c>
      <c r="W32" s="111">
        <v>17</v>
      </c>
      <c r="X32" s="181">
        <f t="shared" si="6"/>
        <v>3384.11</v>
      </c>
      <c r="Y32" s="112">
        <f t="shared" si="24"/>
        <v>3384.11</v>
      </c>
      <c r="Z32" s="113">
        <f t="shared" si="7"/>
        <v>45209</v>
      </c>
      <c r="AA32" s="156">
        <f t="shared" si="30"/>
        <v>27779.516666666659</v>
      </c>
      <c r="AB32" s="111"/>
      <c r="AC32" s="111"/>
      <c r="AD32" s="162">
        <f t="shared" si="17"/>
        <v>0.23</v>
      </c>
      <c r="AE32" s="156">
        <f t="shared" si="18"/>
        <v>1995</v>
      </c>
      <c r="AF32" s="112">
        <f t="shared" si="8"/>
        <v>26390.636666666658</v>
      </c>
      <c r="AG32" s="114">
        <f t="shared" si="29"/>
        <v>27779.746666666659</v>
      </c>
      <c r="AH32" s="111">
        <f t="shared" si="19"/>
        <v>0</v>
      </c>
      <c r="AI32" s="111">
        <f t="shared" si="20"/>
        <v>0</v>
      </c>
      <c r="AJ32" s="115">
        <f t="shared" si="9"/>
        <v>3384.11</v>
      </c>
      <c r="AK32" s="116">
        <f t="shared" si="10"/>
        <v>1388.88</v>
      </c>
      <c r="AL32" s="183">
        <f t="shared" si="11"/>
        <v>3384.11</v>
      </c>
      <c r="AM32" s="123">
        <v>1E-4</v>
      </c>
      <c r="AN32" s="123">
        <v>0.02</v>
      </c>
    </row>
    <row r="33" spans="1:40" ht="18.75" customHeight="1" x14ac:dyDescent="0.3">
      <c r="A33" s="229"/>
      <c r="B33" s="229">
        <f t="shared" si="12"/>
        <v>1</v>
      </c>
      <c r="C33" s="171">
        <v>18</v>
      </c>
      <c r="D33" s="231">
        <f t="shared" si="0"/>
        <v>3384.11</v>
      </c>
      <c r="E33" s="162">
        <f t="shared" si="21"/>
        <v>3384.11</v>
      </c>
      <c r="F33" s="180">
        <f t="shared" si="13"/>
        <v>3384.11</v>
      </c>
      <c r="G33" s="172">
        <f t="shared" si="1"/>
        <v>45240</v>
      </c>
      <c r="H33" s="162">
        <f t="shared" si="25"/>
        <v>26390.636666666658</v>
      </c>
      <c r="I33" s="171"/>
      <c r="J33" s="171"/>
      <c r="K33" s="162">
        <f t="shared" si="22"/>
        <v>0.22</v>
      </c>
      <c r="L33" s="203">
        <f>IF(AND(C33&gt;$B$11+1,H33&gt;0.1),Калькулятор!$I$15,0)</f>
        <v>0</v>
      </c>
      <c r="M33" s="213">
        <f t="shared" si="23"/>
        <v>3.9899999999999998E-2</v>
      </c>
      <c r="N33" s="162">
        <f t="shared" si="26"/>
        <v>1995</v>
      </c>
      <c r="O33" s="116">
        <f t="shared" si="3"/>
        <v>25001.746666666659</v>
      </c>
      <c r="P33" s="173">
        <f t="shared" si="27"/>
        <v>26390.856666666659</v>
      </c>
      <c r="Q33" s="171">
        <f t="shared" si="14"/>
        <v>0</v>
      </c>
      <c r="R33" s="171">
        <f t="shared" si="15"/>
        <v>0</v>
      </c>
      <c r="S33" s="116">
        <f t="shared" si="4"/>
        <v>3384.11</v>
      </c>
      <c r="T33" s="162">
        <f t="shared" si="5"/>
        <v>1388.8900000000003</v>
      </c>
      <c r="U33" s="117"/>
      <c r="V33" s="106">
        <f t="shared" si="16"/>
        <v>1</v>
      </c>
      <c r="W33" s="111">
        <v>18</v>
      </c>
      <c r="X33" s="181">
        <f t="shared" si="6"/>
        <v>3384.11</v>
      </c>
      <c r="Y33" s="112">
        <f t="shared" si="24"/>
        <v>3384.11</v>
      </c>
      <c r="Z33" s="113">
        <f t="shared" si="7"/>
        <v>45240</v>
      </c>
      <c r="AA33" s="156">
        <f t="shared" si="30"/>
        <v>26390.636666666658</v>
      </c>
      <c r="AB33" s="111"/>
      <c r="AC33" s="111"/>
      <c r="AD33" s="162">
        <f t="shared" si="17"/>
        <v>0.22</v>
      </c>
      <c r="AE33" s="156">
        <f t="shared" si="18"/>
        <v>1995</v>
      </c>
      <c r="AF33" s="112">
        <f t="shared" si="8"/>
        <v>25001.746666666659</v>
      </c>
      <c r="AG33" s="114">
        <f t="shared" si="29"/>
        <v>26390.856666666659</v>
      </c>
      <c r="AH33" s="111">
        <f t="shared" si="19"/>
        <v>0</v>
      </c>
      <c r="AI33" s="111">
        <f t="shared" si="20"/>
        <v>0</v>
      </c>
      <c r="AJ33" s="115">
        <f t="shared" si="9"/>
        <v>3384.11</v>
      </c>
      <c r="AK33" s="116">
        <f t="shared" si="10"/>
        <v>1388.8900000000003</v>
      </c>
      <c r="AL33" s="183">
        <f t="shared" si="11"/>
        <v>3384.1100000000006</v>
      </c>
      <c r="AM33" s="123">
        <v>1E-4</v>
      </c>
      <c r="AN33" s="123">
        <v>0.02</v>
      </c>
    </row>
    <row r="34" spans="1:40" ht="18.75" customHeight="1" x14ac:dyDescent="0.3">
      <c r="A34" s="229"/>
      <c r="B34" s="229">
        <f t="shared" si="12"/>
        <v>1</v>
      </c>
      <c r="C34" s="171">
        <v>19</v>
      </c>
      <c r="D34" s="231">
        <f t="shared" si="0"/>
        <v>3384.11</v>
      </c>
      <c r="E34" s="162">
        <f t="shared" si="21"/>
        <v>3384.11</v>
      </c>
      <c r="F34" s="180">
        <f t="shared" si="13"/>
        <v>3384.11</v>
      </c>
      <c r="G34" s="172">
        <f t="shared" si="1"/>
        <v>45268</v>
      </c>
      <c r="H34" s="162">
        <f t="shared" si="25"/>
        <v>25001.746666666659</v>
      </c>
      <c r="I34" s="171"/>
      <c r="J34" s="171"/>
      <c r="K34" s="162">
        <f t="shared" si="22"/>
        <v>0.21</v>
      </c>
      <c r="L34" s="203">
        <f>IF(AND(C34&gt;$B$11+1,H34&gt;0.1),Калькулятор!$I$15,0)</f>
        <v>0</v>
      </c>
      <c r="M34" s="213">
        <f t="shared" si="23"/>
        <v>3.9899999999999998E-2</v>
      </c>
      <c r="N34" s="162">
        <f t="shared" si="26"/>
        <v>1995</v>
      </c>
      <c r="O34" s="116">
        <f t="shared" si="3"/>
        <v>23612.846666666657</v>
      </c>
      <c r="P34" s="173">
        <f t="shared" si="27"/>
        <v>25001.956666666658</v>
      </c>
      <c r="Q34" s="171">
        <f t="shared" si="14"/>
        <v>0</v>
      </c>
      <c r="R34" s="171">
        <f t="shared" si="15"/>
        <v>0</v>
      </c>
      <c r="S34" s="116">
        <f t="shared" si="4"/>
        <v>3384.11</v>
      </c>
      <c r="T34" s="162">
        <f t="shared" si="5"/>
        <v>1388.9</v>
      </c>
      <c r="U34" s="117"/>
      <c r="V34" s="106">
        <f t="shared" si="16"/>
        <v>1</v>
      </c>
      <c r="W34" s="111">
        <v>19</v>
      </c>
      <c r="X34" s="181">
        <f t="shared" si="6"/>
        <v>3384.11</v>
      </c>
      <c r="Y34" s="112">
        <f t="shared" si="24"/>
        <v>3384.11</v>
      </c>
      <c r="Z34" s="113">
        <f t="shared" si="7"/>
        <v>45268</v>
      </c>
      <c r="AA34" s="156">
        <f t="shared" si="30"/>
        <v>25001.746666666659</v>
      </c>
      <c r="AB34" s="111"/>
      <c r="AC34" s="111"/>
      <c r="AD34" s="162">
        <f t="shared" si="17"/>
        <v>0.21</v>
      </c>
      <c r="AE34" s="156">
        <f t="shared" si="18"/>
        <v>1995</v>
      </c>
      <c r="AF34" s="112">
        <f t="shared" si="8"/>
        <v>23612.846666666657</v>
      </c>
      <c r="AG34" s="114">
        <f t="shared" si="29"/>
        <v>25001.956666666658</v>
      </c>
      <c r="AH34" s="111">
        <f t="shared" si="19"/>
        <v>0</v>
      </c>
      <c r="AI34" s="111">
        <f t="shared" si="20"/>
        <v>0</v>
      </c>
      <c r="AJ34" s="115">
        <f t="shared" si="9"/>
        <v>3384.11</v>
      </c>
      <c r="AK34" s="116">
        <f t="shared" si="10"/>
        <v>1388.9</v>
      </c>
      <c r="AL34" s="183">
        <f t="shared" si="11"/>
        <v>3384.11</v>
      </c>
      <c r="AM34" s="123">
        <v>1E-4</v>
      </c>
      <c r="AN34" s="123">
        <v>0.02</v>
      </c>
    </row>
    <row r="35" spans="1:40" ht="18.75" customHeight="1" x14ac:dyDescent="0.3">
      <c r="A35" s="229"/>
      <c r="B35" s="229">
        <f t="shared" si="12"/>
        <v>1</v>
      </c>
      <c r="C35" s="171">
        <v>20</v>
      </c>
      <c r="D35" s="231">
        <f t="shared" si="0"/>
        <v>3384.11</v>
      </c>
      <c r="E35" s="162">
        <f t="shared" si="21"/>
        <v>3384.11</v>
      </c>
      <c r="F35" s="180">
        <f t="shared" si="13"/>
        <v>3384.11</v>
      </c>
      <c r="G35" s="172">
        <f t="shared" si="1"/>
        <v>45301</v>
      </c>
      <c r="H35" s="162">
        <f t="shared" si="25"/>
        <v>23612.846666666657</v>
      </c>
      <c r="I35" s="171"/>
      <c r="J35" s="171"/>
      <c r="K35" s="162">
        <f t="shared" si="22"/>
        <v>0.2</v>
      </c>
      <c r="L35" s="203">
        <f>IF(AND(C35&gt;$B$11+1,H35&gt;0.1),Калькулятор!$I$15,0)</f>
        <v>0</v>
      </c>
      <c r="M35" s="213">
        <f t="shared" si="23"/>
        <v>3.9899999999999998E-2</v>
      </c>
      <c r="N35" s="162">
        <f t="shared" si="26"/>
        <v>1995</v>
      </c>
      <c r="O35" s="116">
        <f t="shared" si="3"/>
        <v>22223.936666666657</v>
      </c>
      <c r="P35" s="173">
        <f t="shared" si="27"/>
        <v>23613.046666666658</v>
      </c>
      <c r="Q35" s="171">
        <f t="shared" si="14"/>
        <v>0</v>
      </c>
      <c r="R35" s="171">
        <f t="shared" si="15"/>
        <v>0</v>
      </c>
      <c r="S35" s="116">
        <f t="shared" si="4"/>
        <v>3384.11</v>
      </c>
      <c r="T35" s="162">
        <f t="shared" si="5"/>
        <v>1388.9100000000003</v>
      </c>
      <c r="U35" s="117"/>
      <c r="V35" s="106">
        <f t="shared" si="16"/>
        <v>1</v>
      </c>
      <c r="W35" s="111">
        <v>20</v>
      </c>
      <c r="X35" s="181">
        <f t="shared" si="6"/>
        <v>3384.11</v>
      </c>
      <c r="Y35" s="112">
        <f t="shared" si="24"/>
        <v>3384.11</v>
      </c>
      <c r="Z35" s="113">
        <f t="shared" si="7"/>
        <v>45301</v>
      </c>
      <c r="AA35" s="156">
        <f t="shared" si="30"/>
        <v>23612.846666666657</v>
      </c>
      <c r="AB35" s="111"/>
      <c r="AC35" s="111"/>
      <c r="AD35" s="162">
        <f t="shared" si="17"/>
        <v>0.2</v>
      </c>
      <c r="AE35" s="156">
        <f t="shared" si="18"/>
        <v>1995</v>
      </c>
      <c r="AF35" s="112">
        <f t="shared" si="8"/>
        <v>22223.936666666657</v>
      </c>
      <c r="AG35" s="114">
        <f t="shared" si="29"/>
        <v>23613.046666666658</v>
      </c>
      <c r="AH35" s="111">
        <f t="shared" si="19"/>
        <v>0</v>
      </c>
      <c r="AI35" s="111">
        <f t="shared" si="20"/>
        <v>0</v>
      </c>
      <c r="AJ35" s="115">
        <f t="shared" si="9"/>
        <v>3384.11</v>
      </c>
      <c r="AK35" s="116">
        <f t="shared" si="10"/>
        <v>1388.9100000000003</v>
      </c>
      <c r="AL35" s="183">
        <f t="shared" si="11"/>
        <v>3384.1100000000006</v>
      </c>
      <c r="AM35" s="123">
        <v>1E-4</v>
      </c>
      <c r="AN35" s="123">
        <v>0.02</v>
      </c>
    </row>
    <row r="36" spans="1:40" ht="18.75" customHeight="1" x14ac:dyDescent="0.3">
      <c r="A36" s="229"/>
      <c r="B36" s="229">
        <f t="shared" si="12"/>
        <v>1</v>
      </c>
      <c r="C36" s="171">
        <v>21</v>
      </c>
      <c r="D36" s="231">
        <f t="shared" si="0"/>
        <v>3384.11</v>
      </c>
      <c r="E36" s="162">
        <f t="shared" si="21"/>
        <v>3384.11</v>
      </c>
      <c r="F36" s="180">
        <f t="shared" si="13"/>
        <v>3384.11</v>
      </c>
      <c r="G36" s="172">
        <f t="shared" si="1"/>
        <v>45331</v>
      </c>
      <c r="H36" s="162">
        <f t="shared" si="25"/>
        <v>22223.936666666657</v>
      </c>
      <c r="I36" s="171"/>
      <c r="J36" s="171"/>
      <c r="K36" s="162">
        <f t="shared" si="22"/>
        <v>0.19</v>
      </c>
      <c r="L36" s="203">
        <f>IF(AND(C36&gt;$B$11+1,H36&gt;0.1),Калькулятор!$I$15,0)</f>
        <v>0</v>
      </c>
      <c r="M36" s="213">
        <f t="shared" si="23"/>
        <v>3.9899999999999998E-2</v>
      </c>
      <c r="N36" s="162">
        <f t="shared" si="26"/>
        <v>1995</v>
      </c>
      <c r="O36" s="116">
        <f t="shared" si="3"/>
        <v>20835.016666666656</v>
      </c>
      <c r="P36" s="173">
        <f t="shared" si="27"/>
        <v>22224.126666666656</v>
      </c>
      <c r="Q36" s="171">
        <f t="shared" si="14"/>
        <v>0</v>
      </c>
      <c r="R36" s="171">
        <f t="shared" si="15"/>
        <v>0</v>
      </c>
      <c r="S36" s="116">
        <f t="shared" si="4"/>
        <v>3384.11</v>
      </c>
      <c r="T36" s="162">
        <f t="shared" si="5"/>
        <v>1388.92</v>
      </c>
      <c r="U36" s="117"/>
      <c r="V36" s="106">
        <f t="shared" si="16"/>
        <v>1</v>
      </c>
      <c r="W36" s="111">
        <v>21</v>
      </c>
      <c r="X36" s="181">
        <f t="shared" si="6"/>
        <v>3384.11</v>
      </c>
      <c r="Y36" s="112">
        <f t="shared" si="24"/>
        <v>3384.11</v>
      </c>
      <c r="Z36" s="113">
        <f t="shared" si="7"/>
        <v>45331</v>
      </c>
      <c r="AA36" s="156">
        <f t="shared" si="30"/>
        <v>22223.936666666657</v>
      </c>
      <c r="AB36" s="111"/>
      <c r="AC36" s="111"/>
      <c r="AD36" s="162">
        <f t="shared" si="17"/>
        <v>0.19</v>
      </c>
      <c r="AE36" s="156">
        <f t="shared" si="18"/>
        <v>1995</v>
      </c>
      <c r="AF36" s="112">
        <f t="shared" si="8"/>
        <v>20835.016666666656</v>
      </c>
      <c r="AG36" s="114">
        <f t="shared" si="29"/>
        <v>22224.126666666656</v>
      </c>
      <c r="AH36" s="111">
        <f t="shared" si="19"/>
        <v>0</v>
      </c>
      <c r="AI36" s="111">
        <f t="shared" si="20"/>
        <v>0</v>
      </c>
      <c r="AJ36" s="115">
        <f t="shared" si="9"/>
        <v>3384.11</v>
      </c>
      <c r="AK36" s="116">
        <f t="shared" si="10"/>
        <v>1388.92</v>
      </c>
      <c r="AL36" s="183">
        <f t="shared" si="11"/>
        <v>3384.11</v>
      </c>
      <c r="AM36" s="123">
        <v>1E-4</v>
      </c>
      <c r="AN36" s="123">
        <v>0.02</v>
      </c>
    </row>
    <row r="37" spans="1:40" ht="18.75" customHeight="1" x14ac:dyDescent="0.3">
      <c r="A37" s="229"/>
      <c r="B37" s="229">
        <f t="shared" si="12"/>
        <v>1</v>
      </c>
      <c r="C37" s="171">
        <v>22</v>
      </c>
      <c r="D37" s="231">
        <f t="shared" si="0"/>
        <v>3384.11</v>
      </c>
      <c r="E37" s="162">
        <f t="shared" si="21"/>
        <v>3384.11</v>
      </c>
      <c r="F37" s="180">
        <f t="shared" si="13"/>
        <v>3384.11</v>
      </c>
      <c r="G37" s="172">
        <f t="shared" si="1"/>
        <v>45359</v>
      </c>
      <c r="H37" s="162">
        <f t="shared" si="25"/>
        <v>20835.016666666656</v>
      </c>
      <c r="I37" s="171"/>
      <c r="J37" s="171"/>
      <c r="K37" s="162">
        <f t="shared" si="22"/>
        <v>0.17</v>
      </c>
      <c r="L37" s="203">
        <f>IF(AND(C37&gt;$B$11+1,H37&gt;0.1),Калькулятор!$I$15,0)</f>
        <v>0</v>
      </c>
      <c r="M37" s="213">
        <f t="shared" si="23"/>
        <v>3.9899999999999998E-2</v>
      </c>
      <c r="N37" s="162">
        <f t="shared" si="26"/>
        <v>1995</v>
      </c>
      <c r="O37" s="116">
        <f t="shared" si="3"/>
        <v>19446.076666666653</v>
      </c>
      <c r="P37" s="173">
        <f t="shared" si="27"/>
        <v>20835.186666666654</v>
      </c>
      <c r="Q37" s="171">
        <f t="shared" si="14"/>
        <v>0</v>
      </c>
      <c r="R37" s="171">
        <f t="shared" si="15"/>
        <v>0</v>
      </c>
      <c r="S37" s="116">
        <f t="shared" si="4"/>
        <v>3384.11</v>
      </c>
      <c r="T37" s="162">
        <f t="shared" si="5"/>
        <v>1388.94</v>
      </c>
      <c r="U37" s="117"/>
      <c r="V37" s="106">
        <f t="shared" si="16"/>
        <v>1</v>
      </c>
      <c r="W37" s="111">
        <v>22</v>
      </c>
      <c r="X37" s="181">
        <f t="shared" si="6"/>
        <v>3384.11</v>
      </c>
      <c r="Y37" s="112">
        <f t="shared" si="24"/>
        <v>3384.11</v>
      </c>
      <c r="Z37" s="113">
        <f t="shared" si="7"/>
        <v>45359</v>
      </c>
      <c r="AA37" s="156">
        <f t="shared" si="30"/>
        <v>20835.016666666656</v>
      </c>
      <c r="AB37" s="111"/>
      <c r="AC37" s="111"/>
      <c r="AD37" s="162">
        <f t="shared" si="17"/>
        <v>0.17</v>
      </c>
      <c r="AE37" s="156">
        <f t="shared" si="18"/>
        <v>1995</v>
      </c>
      <c r="AF37" s="112">
        <f t="shared" si="8"/>
        <v>19446.076666666653</v>
      </c>
      <c r="AG37" s="114">
        <f t="shared" si="29"/>
        <v>20835.186666666654</v>
      </c>
      <c r="AH37" s="111">
        <f t="shared" si="19"/>
        <v>0</v>
      </c>
      <c r="AI37" s="111">
        <f t="shared" si="20"/>
        <v>0</v>
      </c>
      <c r="AJ37" s="115">
        <f t="shared" si="9"/>
        <v>3384.11</v>
      </c>
      <c r="AK37" s="116">
        <f t="shared" si="10"/>
        <v>1388.94</v>
      </c>
      <c r="AL37" s="183">
        <f t="shared" si="11"/>
        <v>3384.11</v>
      </c>
      <c r="AM37" s="123">
        <v>1E-4</v>
      </c>
      <c r="AN37" s="123">
        <v>0.02</v>
      </c>
    </row>
    <row r="38" spans="1:40" ht="18.75" customHeight="1" x14ac:dyDescent="0.3">
      <c r="A38" s="229"/>
      <c r="B38" s="229">
        <f t="shared" si="12"/>
        <v>1</v>
      </c>
      <c r="C38" s="171">
        <v>23</v>
      </c>
      <c r="D38" s="231">
        <f t="shared" si="0"/>
        <v>3384.11</v>
      </c>
      <c r="E38" s="162">
        <f t="shared" si="21"/>
        <v>3384.11</v>
      </c>
      <c r="F38" s="180">
        <f t="shared" si="13"/>
        <v>3384.11</v>
      </c>
      <c r="G38" s="172">
        <f t="shared" si="1"/>
        <v>45392</v>
      </c>
      <c r="H38" s="162">
        <f t="shared" si="25"/>
        <v>19446.076666666653</v>
      </c>
      <c r="I38" s="171"/>
      <c r="J38" s="171"/>
      <c r="K38" s="162">
        <f t="shared" si="22"/>
        <v>0.16</v>
      </c>
      <c r="L38" s="203">
        <f>IF(AND(C38&gt;$B$11+1,H38&gt;0.1),Калькулятор!$I$15,0)</f>
        <v>0</v>
      </c>
      <c r="M38" s="213">
        <f t="shared" si="23"/>
        <v>3.9899999999999998E-2</v>
      </c>
      <c r="N38" s="162">
        <f t="shared" si="26"/>
        <v>1995</v>
      </c>
      <c r="O38" s="116">
        <f t="shared" si="3"/>
        <v>18057.126666666652</v>
      </c>
      <c r="P38" s="173">
        <f t="shared" si="27"/>
        <v>19446.236666666653</v>
      </c>
      <c r="Q38" s="171">
        <f t="shared" si="14"/>
        <v>0</v>
      </c>
      <c r="R38" s="171">
        <f t="shared" si="15"/>
        <v>0</v>
      </c>
      <c r="S38" s="116">
        <f t="shared" si="4"/>
        <v>3384.11</v>
      </c>
      <c r="T38" s="162">
        <f t="shared" si="5"/>
        <v>1388.9500000000003</v>
      </c>
      <c r="U38" s="117"/>
      <c r="V38" s="106">
        <f t="shared" si="16"/>
        <v>1</v>
      </c>
      <c r="W38" s="111">
        <v>23</v>
      </c>
      <c r="X38" s="181">
        <f t="shared" si="6"/>
        <v>3384.11</v>
      </c>
      <c r="Y38" s="112">
        <f t="shared" si="24"/>
        <v>3384.11</v>
      </c>
      <c r="Z38" s="113">
        <f t="shared" si="7"/>
        <v>45392</v>
      </c>
      <c r="AA38" s="156">
        <f t="shared" si="30"/>
        <v>19446.076666666653</v>
      </c>
      <c r="AB38" s="111"/>
      <c r="AC38" s="111"/>
      <c r="AD38" s="162">
        <f t="shared" si="17"/>
        <v>0.16</v>
      </c>
      <c r="AE38" s="156">
        <f t="shared" si="18"/>
        <v>1995</v>
      </c>
      <c r="AF38" s="112">
        <f t="shared" si="8"/>
        <v>18057.126666666652</v>
      </c>
      <c r="AG38" s="114">
        <f t="shared" si="29"/>
        <v>19446.236666666653</v>
      </c>
      <c r="AH38" s="111">
        <f t="shared" si="19"/>
        <v>0</v>
      </c>
      <c r="AI38" s="111">
        <f t="shared" si="20"/>
        <v>0</v>
      </c>
      <c r="AJ38" s="115">
        <f t="shared" si="9"/>
        <v>3384.11</v>
      </c>
      <c r="AK38" s="116">
        <f t="shared" si="10"/>
        <v>1388.9500000000003</v>
      </c>
      <c r="AL38" s="183">
        <f t="shared" si="11"/>
        <v>3384.1100000000006</v>
      </c>
      <c r="AM38" s="123">
        <v>1E-4</v>
      </c>
      <c r="AN38" s="123">
        <v>0.02</v>
      </c>
    </row>
    <row r="39" spans="1:40" ht="18.75" customHeight="1" x14ac:dyDescent="0.3">
      <c r="A39" s="229"/>
      <c r="B39" s="229">
        <f t="shared" si="12"/>
        <v>1</v>
      </c>
      <c r="C39" s="171">
        <v>24</v>
      </c>
      <c r="D39" s="231">
        <f t="shared" si="0"/>
        <v>3384.11</v>
      </c>
      <c r="E39" s="162">
        <f t="shared" si="21"/>
        <v>3384.11</v>
      </c>
      <c r="F39" s="180">
        <f t="shared" si="13"/>
        <v>3384.11</v>
      </c>
      <c r="G39" s="172">
        <f t="shared" si="1"/>
        <v>45422</v>
      </c>
      <c r="H39" s="162">
        <f t="shared" si="25"/>
        <v>18057.126666666652</v>
      </c>
      <c r="I39" s="171"/>
      <c r="J39" s="171"/>
      <c r="K39" s="162">
        <f t="shared" si="22"/>
        <v>0.15</v>
      </c>
      <c r="L39" s="203">
        <f>IF(AND(C39&gt;$B$11+1,H39&gt;0.1),Калькулятор!$I$15,0)</f>
        <v>0</v>
      </c>
      <c r="M39" s="213">
        <f t="shared" si="23"/>
        <v>3.9899999999999998E-2</v>
      </c>
      <c r="N39" s="162">
        <f t="shared" si="26"/>
        <v>1995</v>
      </c>
      <c r="O39" s="116">
        <f t="shared" si="3"/>
        <v>16668.166666666653</v>
      </c>
      <c r="P39" s="173">
        <f t="shared" si="27"/>
        <v>18057.276666666654</v>
      </c>
      <c r="Q39" s="171">
        <f t="shared" si="14"/>
        <v>0</v>
      </c>
      <c r="R39" s="171">
        <f t="shared" si="15"/>
        <v>0</v>
      </c>
      <c r="S39" s="116">
        <f t="shared" si="4"/>
        <v>3384.11</v>
      </c>
      <c r="T39" s="162">
        <f t="shared" si="5"/>
        <v>1388.96</v>
      </c>
      <c r="U39" s="117"/>
      <c r="V39" s="106">
        <f t="shared" si="16"/>
        <v>1</v>
      </c>
      <c r="W39" s="111">
        <v>24</v>
      </c>
      <c r="X39" s="181">
        <f t="shared" si="6"/>
        <v>3384.11</v>
      </c>
      <c r="Y39" s="112">
        <f t="shared" si="24"/>
        <v>3384.11</v>
      </c>
      <c r="Z39" s="113">
        <f t="shared" si="7"/>
        <v>45422</v>
      </c>
      <c r="AA39" s="156">
        <f t="shared" si="30"/>
        <v>18057.126666666652</v>
      </c>
      <c r="AB39" s="111"/>
      <c r="AC39" s="111"/>
      <c r="AD39" s="162">
        <f t="shared" si="17"/>
        <v>0.15</v>
      </c>
      <c r="AE39" s="156">
        <f t="shared" si="18"/>
        <v>1995</v>
      </c>
      <c r="AF39" s="112">
        <f t="shared" si="8"/>
        <v>16668.166666666653</v>
      </c>
      <c r="AG39" s="114">
        <f t="shared" si="29"/>
        <v>18057.276666666654</v>
      </c>
      <c r="AH39" s="111">
        <f t="shared" si="19"/>
        <v>0</v>
      </c>
      <c r="AI39" s="111">
        <f t="shared" si="20"/>
        <v>0</v>
      </c>
      <c r="AJ39" s="115">
        <f t="shared" si="9"/>
        <v>3384.11</v>
      </c>
      <c r="AK39" s="116">
        <f t="shared" si="10"/>
        <v>1388.96</v>
      </c>
      <c r="AL39" s="183">
        <f t="shared" si="11"/>
        <v>3384.11</v>
      </c>
      <c r="AM39" s="123">
        <v>1E-4</v>
      </c>
      <c r="AN39" s="123">
        <v>0.02</v>
      </c>
    </row>
    <row r="40" spans="1:40" ht="18.75" customHeight="1" x14ac:dyDescent="0.3">
      <c r="A40" s="229"/>
      <c r="B40" s="229">
        <f t="shared" si="12"/>
        <v>1</v>
      </c>
      <c r="C40" s="171">
        <v>25</v>
      </c>
      <c r="D40" s="231">
        <f t="shared" si="0"/>
        <v>3384.11</v>
      </c>
      <c r="E40" s="162">
        <f t="shared" si="21"/>
        <v>3384.11</v>
      </c>
      <c r="F40" s="180">
        <f t="shared" si="13"/>
        <v>3384.11</v>
      </c>
      <c r="G40" s="172">
        <f t="shared" si="1"/>
        <v>45453</v>
      </c>
      <c r="H40" s="162">
        <f t="shared" si="25"/>
        <v>16668.166666666653</v>
      </c>
      <c r="I40" s="171"/>
      <c r="J40" s="171"/>
      <c r="K40" s="162">
        <f t="shared" si="22"/>
        <v>0.14000000000000001</v>
      </c>
      <c r="L40" s="203">
        <f t="shared" ref="L40:L51" si="31">IF(AND(C40&gt;$B$11,H40&gt;0.1),0.001,0)</f>
        <v>1E-3</v>
      </c>
      <c r="M40" s="213">
        <f t="shared" si="23"/>
        <v>3.8899999999999997E-2</v>
      </c>
      <c r="N40" s="162">
        <f t="shared" ref="N40:N51" si="32">IF(AND(C40&gt;$B$11,H40&gt;0.1),$B$1*$B$3,0)</f>
        <v>1995</v>
      </c>
      <c r="O40" s="116">
        <f t="shared" si="3"/>
        <v>15279.196666666652</v>
      </c>
      <c r="P40" s="173">
        <f t="shared" si="27"/>
        <v>16668.306666666653</v>
      </c>
      <c r="Q40" s="171">
        <f t="shared" si="14"/>
        <v>0</v>
      </c>
      <c r="R40" s="171">
        <f t="shared" si="15"/>
        <v>0</v>
      </c>
      <c r="S40" s="116">
        <f t="shared" si="4"/>
        <v>3384.11</v>
      </c>
      <c r="T40" s="162">
        <f t="shared" si="5"/>
        <v>1388.9700000000003</v>
      </c>
      <c r="U40" s="117"/>
      <c r="V40" s="106">
        <f t="shared" si="16"/>
        <v>1</v>
      </c>
      <c r="W40" s="111">
        <v>25</v>
      </c>
      <c r="X40" s="181">
        <f t="shared" si="6"/>
        <v>3384.11</v>
      </c>
      <c r="Y40" s="112">
        <f t="shared" si="24"/>
        <v>3384.11</v>
      </c>
      <c r="Z40" s="113">
        <f t="shared" si="7"/>
        <v>45453</v>
      </c>
      <c r="AA40" s="156">
        <f t="shared" si="30"/>
        <v>16668.166666666653</v>
      </c>
      <c r="AB40" s="111"/>
      <c r="AC40" s="111"/>
      <c r="AD40" s="162">
        <f t="shared" si="17"/>
        <v>0.14000000000000001</v>
      </c>
      <c r="AE40" s="156">
        <f t="shared" si="18"/>
        <v>1995</v>
      </c>
      <c r="AF40" s="112">
        <f t="shared" si="8"/>
        <v>15279.196666666652</v>
      </c>
      <c r="AG40" s="114">
        <f t="shared" si="29"/>
        <v>16668.306666666653</v>
      </c>
      <c r="AH40" s="111">
        <f t="shared" si="19"/>
        <v>0</v>
      </c>
      <c r="AI40" s="111">
        <f t="shared" si="20"/>
        <v>0</v>
      </c>
      <c r="AJ40" s="115">
        <f t="shared" si="9"/>
        <v>3384.11</v>
      </c>
      <c r="AK40" s="116">
        <f t="shared" si="10"/>
        <v>1388.9700000000003</v>
      </c>
      <c r="AL40" s="183">
        <f t="shared" si="11"/>
        <v>3384.1100000000006</v>
      </c>
      <c r="AM40" s="123">
        <v>1E-4</v>
      </c>
      <c r="AN40" s="123">
        <v>0.02</v>
      </c>
    </row>
    <row r="41" spans="1:40" ht="18.75" customHeight="1" x14ac:dyDescent="0.3">
      <c r="A41" s="229"/>
      <c r="B41" s="229">
        <f t="shared" si="12"/>
        <v>1</v>
      </c>
      <c r="C41" s="171">
        <v>26</v>
      </c>
      <c r="D41" s="231">
        <f t="shared" si="0"/>
        <v>3384.11</v>
      </c>
      <c r="E41" s="162">
        <f t="shared" si="21"/>
        <v>3384.11</v>
      </c>
      <c r="F41" s="180">
        <f t="shared" si="13"/>
        <v>3384.11</v>
      </c>
      <c r="G41" s="172">
        <f t="shared" si="1"/>
        <v>45483</v>
      </c>
      <c r="H41" s="162">
        <f t="shared" si="25"/>
        <v>15279.196666666652</v>
      </c>
      <c r="I41" s="171"/>
      <c r="J41" s="171"/>
      <c r="K41" s="162">
        <f t="shared" si="22"/>
        <v>0.13</v>
      </c>
      <c r="L41" s="203">
        <f t="shared" si="31"/>
        <v>1E-3</v>
      </c>
      <c r="M41" s="213">
        <f t="shared" si="23"/>
        <v>3.7899999999999996E-2</v>
      </c>
      <c r="N41" s="162">
        <f t="shared" si="32"/>
        <v>1995</v>
      </c>
      <c r="O41" s="116">
        <f t="shared" si="3"/>
        <v>13890.216666666653</v>
      </c>
      <c r="P41" s="173">
        <f t="shared" si="27"/>
        <v>15279.326666666651</v>
      </c>
      <c r="Q41" s="171">
        <f t="shared" si="14"/>
        <v>0</v>
      </c>
      <c r="R41" s="171">
        <f t="shared" si="15"/>
        <v>0</v>
      </c>
      <c r="S41" s="116">
        <f t="shared" si="4"/>
        <v>3384.11</v>
      </c>
      <c r="T41" s="162">
        <f t="shared" si="5"/>
        <v>1388.98</v>
      </c>
      <c r="U41" s="117"/>
      <c r="V41" s="106">
        <f t="shared" si="16"/>
        <v>1</v>
      </c>
      <c r="W41" s="111">
        <v>26</v>
      </c>
      <c r="X41" s="181">
        <f t="shared" si="6"/>
        <v>3384.11</v>
      </c>
      <c r="Y41" s="112">
        <f t="shared" si="24"/>
        <v>3384.11</v>
      </c>
      <c r="Z41" s="113">
        <f t="shared" si="7"/>
        <v>45483</v>
      </c>
      <c r="AA41" s="156">
        <f t="shared" si="30"/>
        <v>15279.196666666652</v>
      </c>
      <c r="AB41" s="111"/>
      <c r="AC41" s="111"/>
      <c r="AD41" s="162">
        <f t="shared" si="17"/>
        <v>0.13</v>
      </c>
      <c r="AE41" s="156">
        <f t="shared" si="18"/>
        <v>1995</v>
      </c>
      <c r="AF41" s="112">
        <f t="shared" si="8"/>
        <v>13890.216666666653</v>
      </c>
      <c r="AG41" s="114">
        <f t="shared" si="29"/>
        <v>15279.326666666651</v>
      </c>
      <c r="AH41" s="111">
        <f t="shared" si="19"/>
        <v>0</v>
      </c>
      <c r="AI41" s="111">
        <f t="shared" si="20"/>
        <v>0</v>
      </c>
      <c r="AJ41" s="115">
        <f t="shared" si="9"/>
        <v>3384.11</v>
      </c>
      <c r="AK41" s="116">
        <f t="shared" si="10"/>
        <v>1388.98</v>
      </c>
      <c r="AL41" s="183">
        <f t="shared" si="11"/>
        <v>3384.11</v>
      </c>
      <c r="AM41" s="123">
        <v>1E-4</v>
      </c>
      <c r="AN41" s="123">
        <v>0.02</v>
      </c>
    </row>
    <row r="42" spans="1:40" ht="18.75" customHeight="1" x14ac:dyDescent="0.3">
      <c r="A42" s="229"/>
      <c r="B42" s="229">
        <f t="shared" si="12"/>
        <v>1</v>
      </c>
      <c r="C42" s="171">
        <v>27</v>
      </c>
      <c r="D42" s="231">
        <f t="shared" si="0"/>
        <v>3384.11</v>
      </c>
      <c r="E42" s="162">
        <f t="shared" si="21"/>
        <v>3384.11</v>
      </c>
      <c r="F42" s="180">
        <f t="shared" si="13"/>
        <v>3384.11</v>
      </c>
      <c r="G42" s="172">
        <f t="shared" si="1"/>
        <v>45513</v>
      </c>
      <c r="H42" s="162">
        <f t="shared" si="25"/>
        <v>13890.216666666653</v>
      </c>
      <c r="I42" s="171"/>
      <c r="J42" s="171"/>
      <c r="K42" s="162">
        <f t="shared" si="22"/>
        <v>0.12</v>
      </c>
      <c r="L42" s="203">
        <f t="shared" si="31"/>
        <v>1E-3</v>
      </c>
      <c r="M42" s="213">
        <f t="shared" si="23"/>
        <v>3.6899999999999995E-2</v>
      </c>
      <c r="N42" s="162">
        <f t="shared" si="32"/>
        <v>1995</v>
      </c>
      <c r="O42" s="116">
        <f t="shared" si="3"/>
        <v>12501.226666666653</v>
      </c>
      <c r="P42" s="173">
        <f t="shared" si="27"/>
        <v>13890.336666666653</v>
      </c>
      <c r="Q42" s="171">
        <f t="shared" si="14"/>
        <v>0</v>
      </c>
      <c r="R42" s="171">
        <f t="shared" si="15"/>
        <v>0</v>
      </c>
      <c r="S42" s="116">
        <f t="shared" si="4"/>
        <v>3384.11</v>
      </c>
      <c r="T42" s="162">
        <f t="shared" si="5"/>
        <v>1388.9900000000002</v>
      </c>
      <c r="U42" s="117"/>
      <c r="V42" s="106">
        <f t="shared" si="16"/>
        <v>1</v>
      </c>
      <c r="W42" s="111">
        <v>27</v>
      </c>
      <c r="X42" s="181">
        <f t="shared" si="6"/>
        <v>3384.11</v>
      </c>
      <c r="Y42" s="112">
        <f t="shared" si="24"/>
        <v>3384.11</v>
      </c>
      <c r="Z42" s="113">
        <f t="shared" si="7"/>
        <v>45513</v>
      </c>
      <c r="AA42" s="156">
        <f t="shared" si="30"/>
        <v>13890.216666666653</v>
      </c>
      <c r="AB42" s="111"/>
      <c r="AC42" s="111"/>
      <c r="AD42" s="162">
        <f t="shared" si="17"/>
        <v>0.12</v>
      </c>
      <c r="AE42" s="156">
        <f t="shared" si="18"/>
        <v>1995</v>
      </c>
      <c r="AF42" s="112">
        <f t="shared" si="8"/>
        <v>12501.226666666653</v>
      </c>
      <c r="AG42" s="114">
        <f t="shared" si="29"/>
        <v>13890.336666666653</v>
      </c>
      <c r="AH42" s="111">
        <f t="shared" si="19"/>
        <v>0</v>
      </c>
      <c r="AI42" s="111">
        <f t="shared" si="20"/>
        <v>0</v>
      </c>
      <c r="AJ42" s="115">
        <f t="shared" si="9"/>
        <v>3384.11</v>
      </c>
      <c r="AK42" s="116">
        <f t="shared" si="10"/>
        <v>1388.9900000000002</v>
      </c>
      <c r="AL42" s="183">
        <f t="shared" si="11"/>
        <v>3384.11</v>
      </c>
      <c r="AM42" s="123">
        <v>1E-4</v>
      </c>
      <c r="AN42" s="123">
        <v>0.02</v>
      </c>
    </row>
    <row r="43" spans="1:40" ht="18.75" customHeight="1" x14ac:dyDescent="0.3">
      <c r="A43" s="229"/>
      <c r="B43" s="229">
        <f t="shared" si="12"/>
        <v>1</v>
      </c>
      <c r="C43" s="171">
        <v>28</v>
      </c>
      <c r="D43" s="231">
        <f t="shared" si="0"/>
        <v>3384.11</v>
      </c>
      <c r="E43" s="162">
        <f t="shared" si="21"/>
        <v>3384.11</v>
      </c>
      <c r="F43" s="180">
        <f t="shared" si="13"/>
        <v>3384.11</v>
      </c>
      <c r="G43" s="172">
        <f t="shared" si="1"/>
        <v>45545</v>
      </c>
      <c r="H43" s="162">
        <f t="shared" si="25"/>
        <v>12501.226666666653</v>
      </c>
      <c r="I43" s="171"/>
      <c r="J43" s="171"/>
      <c r="K43" s="162">
        <f t="shared" si="22"/>
        <v>0.1</v>
      </c>
      <c r="L43" s="203">
        <f t="shared" si="31"/>
        <v>1E-3</v>
      </c>
      <c r="M43" s="213">
        <f t="shared" si="23"/>
        <v>3.5899999999999994E-2</v>
      </c>
      <c r="N43" s="162">
        <f t="shared" si="32"/>
        <v>1995</v>
      </c>
      <c r="O43" s="116">
        <f t="shared" si="3"/>
        <v>11112.216666666653</v>
      </c>
      <c r="P43" s="173">
        <f t="shared" si="27"/>
        <v>12501.326666666653</v>
      </c>
      <c r="Q43" s="171">
        <f t="shared" si="14"/>
        <v>0</v>
      </c>
      <c r="R43" s="171">
        <f t="shared" si="15"/>
        <v>0</v>
      </c>
      <c r="S43" s="116">
        <f t="shared" si="4"/>
        <v>3384.11</v>
      </c>
      <c r="T43" s="162">
        <f t="shared" si="5"/>
        <v>1389.0100000000002</v>
      </c>
      <c r="U43" s="117"/>
      <c r="V43" s="106">
        <f t="shared" si="16"/>
        <v>1</v>
      </c>
      <c r="W43" s="111">
        <v>28</v>
      </c>
      <c r="X43" s="181">
        <f t="shared" si="6"/>
        <v>3384.11</v>
      </c>
      <c r="Y43" s="112">
        <f t="shared" si="24"/>
        <v>3384.11</v>
      </c>
      <c r="Z43" s="113">
        <f t="shared" si="7"/>
        <v>45545</v>
      </c>
      <c r="AA43" s="156">
        <f t="shared" si="30"/>
        <v>12501.226666666653</v>
      </c>
      <c r="AB43" s="111"/>
      <c r="AC43" s="111"/>
      <c r="AD43" s="162">
        <f t="shared" si="17"/>
        <v>0.1</v>
      </c>
      <c r="AE43" s="156">
        <f t="shared" si="18"/>
        <v>1995</v>
      </c>
      <c r="AF43" s="112">
        <f t="shared" si="8"/>
        <v>11112.216666666653</v>
      </c>
      <c r="AG43" s="114">
        <f t="shared" si="29"/>
        <v>12501.326666666653</v>
      </c>
      <c r="AH43" s="111">
        <f t="shared" si="19"/>
        <v>0</v>
      </c>
      <c r="AI43" s="111">
        <f t="shared" si="20"/>
        <v>0</v>
      </c>
      <c r="AJ43" s="115">
        <f t="shared" si="9"/>
        <v>3384.11</v>
      </c>
      <c r="AK43" s="116">
        <f t="shared" si="10"/>
        <v>1389.0100000000002</v>
      </c>
      <c r="AL43" s="183">
        <f t="shared" si="11"/>
        <v>3384.11</v>
      </c>
      <c r="AM43" s="123">
        <v>1E-4</v>
      </c>
      <c r="AN43" s="123">
        <v>0.02</v>
      </c>
    </row>
    <row r="44" spans="1:40" ht="18.75" customHeight="1" x14ac:dyDescent="0.3">
      <c r="A44" s="229"/>
      <c r="B44" s="229">
        <f t="shared" si="12"/>
        <v>1</v>
      </c>
      <c r="C44" s="171">
        <v>29</v>
      </c>
      <c r="D44" s="231">
        <f t="shared" si="0"/>
        <v>3384.11</v>
      </c>
      <c r="E44" s="162">
        <f t="shared" si="21"/>
        <v>3384.11</v>
      </c>
      <c r="F44" s="180">
        <f t="shared" si="13"/>
        <v>3384.11</v>
      </c>
      <c r="G44" s="172">
        <f t="shared" si="1"/>
        <v>45575</v>
      </c>
      <c r="H44" s="162">
        <f t="shared" si="25"/>
        <v>11112.216666666653</v>
      </c>
      <c r="I44" s="171"/>
      <c r="J44" s="171"/>
      <c r="K44" s="162">
        <f t="shared" si="22"/>
        <v>0.09</v>
      </c>
      <c r="L44" s="203">
        <f t="shared" si="31"/>
        <v>1E-3</v>
      </c>
      <c r="M44" s="213">
        <f t="shared" si="23"/>
        <v>3.4899999999999994E-2</v>
      </c>
      <c r="N44" s="162">
        <f t="shared" si="32"/>
        <v>1995</v>
      </c>
      <c r="O44" s="116">
        <f t="shared" si="3"/>
        <v>9723.1966666666522</v>
      </c>
      <c r="P44" s="173">
        <f t="shared" si="27"/>
        <v>11112.306666666653</v>
      </c>
      <c r="Q44" s="171">
        <f t="shared" si="14"/>
        <v>0</v>
      </c>
      <c r="R44" s="171">
        <f t="shared" si="15"/>
        <v>0</v>
      </c>
      <c r="S44" s="116">
        <f t="shared" si="4"/>
        <v>3384.11</v>
      </c>
      <c r="T44" s="162">
        <f t="shared" si="5"/>
        <v>1389.02</v>
      </c>
      <c r="U44" s="117"/>
      <c r="V44" s="106">
        <f t="shared" si="16"/>
        <v>1</v>
      </c>
      <c r="W44" s="111">
        <v>29</v>
      </c>
      <c r="X44" s="181">
        <f t="shared" si="6"/>
        <v>3384.11</v>
      </c>
      <c r="Y44" s="112">
        <f t="shared" si="24"/>
        <v>3384.11</v>
      </c>
      <c r="Z44" s="113">
        <f t="shared" si="7"/>
        <v>45575</v>
      </c>
      <c r="AA44" s="156">
        <f t="shared" si="30"/>
        <v>11112.216666666653</v>
      </c>
      <c r="AB44" s="111"/>
      <c r="AC44" s="111"/>
      <c r="AD44" s="162">
        <f t="shared" si="17"/>
        <v>0.09</v>
      </c>
      <c r="AE44" s="156">
        <f t="shared" si="18"/>
        <v>1995</v>
      </c>
      <c r="AF44" s="112">
        <f t="shared" si="8"/>
        <v>9723.1966666666522</v>
      </c>
      <c r="AG44" s="114">
        <f t="shared" si="29"/>
        <v>11112.306666666653</v>
      </c>
      <c r="AH44" s="111">
        <f t="shared" si="19"/>
        <v>0</v>
      </c>
      <c r="AI44" s="111">
        <f t="shared" si="20"/>
        <v>0</v>
      </c>
      <c r="AJ44" s="115">
        <f t="shared" si="9"/>
        <v>3384.11</v>
      </c>
      <c r="AK44" s="116">
        <f t="shared" si="10"/>
        <v>1389.02</v>
      </c>
      <c r="AL44" s="183">
        <f t="shared" si="11"/>
        <v>3384.1099999999997</v>
      </c>
      <c r="AM44" s="123">
        <v>1E-4</v>
      </c>
      <c r="AN44" s="123">
        <v>0.02</v>
      </c>
    </row>
    <row r="45" spans="1:40" ht="18.75" customHeight="1" x14ac:dyDescent="0.3">
      <c r="A45" s="229"/>
      <c r="B45" s="229">
        <f t="shared" si="12"/>
        <v>1</v>
      </c>
      <c r="C45" s="171">
        <v>30</v>
      </c>
      <c r="D45" s="231">
        <f t="shared" si="0"/>
        <v>3384.11</v>
      </c>
      <c r="E45" s="162">
        <f t="shared" si="21"/>
        <v>3384.11</v>
      </c>
      <c r="F45" s="180">
        <f t="shared" si="13"/>
        <v>3384.11</v>
      </c>
      <c r="G45" s="172">
        <f t="shared" si="1"/>
        <v>45604</v>
      </c>
      <c r="H45" s="162">
        <f t="shared" si="25"/>
        <v>9723.1966666666522</v>
      </c>
      <c r="I45" s="171"/>
      <c r="J45" s="171"/>
      <c r="K45" s="162">
        <f t="shared" si="22"/>
        <v>0.08</v>
      </c>
      <c r="L45" s="203">
        <f t="shared" si="31"/>
        <v>1E-3</v>
      </c>
      <c r="M45" s="213">
        <f t="shared" si="23"/>
        <v>3.3899999999999993E-2</v>
      </c>
      <c r="N45" s="162">
        <f t="shared" si="32"/>
        <v>1995</v>
      </c>
      <c r="O45" s="116">
        <f t="shared" si="3"/>
        <v>8334.1666666666515</v>
      </c>
      <c r="P45" s="173">
        <f t="shared" si="27"/>
        <v>9723.2766666666521</v>
      </c>
      <c r="Q45" s="171">
        <f t="shared" si="14"/>
        <v>0</v>
      </c>
      <c r="R45" s="171">
        <f t="shared" si="15"/>
        <v>0</v>
      </c>
      <c r="S45" s="116">
        <f t="shared" si="4"/>
        <v>3384.11</v>
      </c>
      <c r="T45" s="162">
        <f t="shared" si="5"/>
        <v>1389.0300000000002</v>
      </c>
      <c r="U45" s="117"/>
      <c r="V45" s="106">
        <f t="shared" si="16"/>
        <v>1</v>
      </c>
      <c r="W45" s="111">
        <v>30</v>
      </c>
      <c r="X45" s="181">
        <f t="shared" si="6"/>
        <v>3384.11</v>
      </c>
      <c r="Y45" s="112">
        <f t="shared" si="24"/>
        <v>3384.11</v>
      </c>
      <c r="Z45" s="113">
        <f t="shared" si="7"/>
        <v>45604</v>
      </c>
      <c r="AA45" s="156">
        <f t="shared" si="30"/>
        <v>9723.1966666666522</v>
      </c>
      <c r="AB45" s="111"/>
      <c r="AC45" s="111"/>
      <c r="AD45" s="162">
        <f t="shared" si="17"/>
        <v>0.08</v>
      </c>
      <c r="AE45" s="156">
        <f t="shared" si="18"/>
        <v>1995</v>
      </c>
      <c r="AF45" s="112">
        <f t="shared" si="8"/>
        <v>8334.1666666666515</v>
      </c>
      <c r="AG45" s="114">
        <f t="shared" si="29"/>
        <v>9723.2766666666521</v>
      </c>
      <c r="AH45" s="111">
        <f t="shared" si="19"/>
        <v>0</v>
      </c>
      <c r="AI45" s="111">
        <f t="shared" si="20"/>
        <v>0</v>
      </c>
      <c r="AJ45" s="115">
        <f t="shared" si="9"/>
        <v>3384.11</v>
      </c>
      <c r="AK45" s="116">
        <f t="shared" si="10"/>
        <v>1389.0300000000002</v>
      </c>
      <c r="AL45" s="183">
        <f t="shared" si="11"/>
        <v>3384.11</v>
      </c>
      <c r="AM45" s="123">
        <v>1E-4</v>
      </c>
      <c r="AN45" s="123">
        <v>0.02</v>
      </c>
    </row>
    <row r="46" spans="1:40" ht="18.75" customHeight="1" x14ac:dyDescent="0.3">
      <c r="A46" s="229"/>
      <c r="B46" s="229">
        <f t="shared" si="12"/>
        <v>1</v>
      </c>
      <c r="C46" s="171">
        <v>31</v>
      </c>
      <c r="D46" s="231">
        <f t="shared" si="0"/>
        <v>3384.11</v>
      </c>
      <c r="E46" s="162">
        <f t="shared" si="21"/>
        <v>3384.11</v>
      </c>
      <c r="F46" s="180">
        <f t="shared" si="13"/>
        <v>3384.11</v>
      </c>
      <c r="G46" s="172">
        <f t="shared" si="1"/>
        <v>45636</v>
      </c>
      <c r="H46" s="162">
        <f t="shared" si="25"/>
        <v>8334.1666666666515</v>
      </c>
      <c r="I46" s="171"/>
      <c r="J46" s="171"/>
      <c r="K46" s="162">
        <f t="shared" si="22"/>
        <v>7.0000000000000007E-2</v>
      </c>
      <c r="L46" s="203">
        <f t="shared" si="31"/>
        <v>1E-3</v>
      </c>
      <c r="M46" s="213">
        <f t="shared" si="23"/>
        <v>3.2899999999999992E-2</v>
      </c>
      <c r="N46" s="162">
        <f t="shared" si="32"/>
        <v>1995</v>
      </c>
      <c r="O46" s="116">
        <f t="shared" si="3"/>
        <v>6945.1266666666506</v>
      </c>
      <c r="P46" s="173">
        <f t="shared" si="27"/>
        <v>8334.2366666666512</v>
      </c>
      <c r="Q46" s="171">
        <f t="shared" si="14"/>
        <v>0</v>
      </c>
      <c r="R46" s="171">
        <f t="shared" si="15"/>
        <v>0</v>
      </c>
      <c r="S46" s="116">
        <f t="shared" si="4"/>
        <v>3384.11</v>
      </c>
      <c r="T46" s="162">
        <f t="shared" si="5"/>
        <v>1389.04</v>
      </c>
      <c r="U46" s="117"/>
      <c r="V46" s="106">
        <f t="shared" si="16"/>
        <v>1</v>
      </c>
      <c r="W46" s="111">
        <v>31</v>
      </c>
      <c r="X46" s="181">
        <f t="shared" si="6"/>
        <v>3384.11</v>
      </c>
      <c r="Y46" s="112">
        <f t="shared" si="24"/>
        <v>3384.11</v>
      </c>
      <c r="Z46" s="113">
        <f t="shared" si="7"/>
        <v>45636</v>
      </c>
      <c r="AA46" s="156">
        <f t="shared" si="30"/>
        <v>8334.1666666666515</v>
      </c>
      <c r="AB46" s="111"/>
      <c r="AC46" s="111"/>
      <c r="AD46" s="162">
        <f t="shared" si="17"/>
        <v>7.0000000000000007E-2</v>
      </c>
      <c r="AE46" s="156">
        <f t="shared" si="18"/>
        <v>1995</v>
      </c>
      <c r="AF46" s="112">
        <f t="shared" si="8"/>
        <v>6945.1266666666506</v>
      </c>
      <c r="AG46" s="114">
        <f t="shared" si="29"/>
        <v>8334.2366666666512</v>
      </c>
      <c r="AH46" s="111">
        <f t="shared" si="19"/>
        <v>0</v>
      </c>
      <c r="AI46" s="111">
        <f t="shared" si="20"/>
        <v>0</v>
      </c>
      <c r="AJ46" s="115">
        <f t="shared" si="9"/>
        <v>3384.11</v>
      </c>
      <c r="AK46" s="116">
        <f t="shared" si="10"/>
        <v>1389.04</v>
      </c>
      <c r="AL46" s="183">
        <f t="shared" si="11"/>
        <v>3384.1099999999997</v>
      </c>
      <c r="AM46" s="123">
        <v>1E-4</v>
      </c>
      <c r="AN46" s="123">
        <v>0.02</v>
      </c>
    </row>
    <row r="47" spans="1:40" ht="18.75" customHeight="1" x14ac:dyDescent="0.3">
      <c r="A47" s="229"/>
      <c r="B47" s="229">
        <f t="shared" si="12"/>
        <v>1</v>
      </c>
      <c r="C47" s="171">
        <v>32</v>
      </c>
      <c r="D47" s="231">
        <f t="shared" si="0"/>
        <v>3384.11</v>
      </c>
      <c r="E47" s="162">
        <f t="shared" si="21"/>
        <v>3384.11</v>
      </c>
      <c r="F47" s="180">
        <f t="shared" si="13"/>
        <v>3384.11</v>
      </c>
      <c r="G47" s="172">
        <f t="shared" si="1"/>
        <v>45667</v>
      </c>
      <c r="H47" s="162">
        <f t="shared" si="25"/>
        <v>6945.1266666666506</v>
      </c>
      <c r="I47" s="171"/>
      <c r="J47" s="171"/>
      <c r="K47" s="162">
        <f t="shared" si="22"/>
        <v>0.06</v>
      </c>
      <c r="L47" s="203">
        <f t="shared" si="31"/>
        <v>1E-3</v>
      </c>
      <c r="M47" s="213">
        <f t="shared" si="23"/>
        <v>3.1899999999999991E-2</v>
      </c>
      <c r="N47" s="162">
        <f t="shared" si="32"/>
        <v>1995</v>
      </c>
      <c r="O47" s="116">
        <f t="shared" si="3"/>
        <v>5556.0766666666495</v>
      </c>
      <c r="P47" s="173">
        <f t="shared" si="27"/>
        <v>6945.186666666651</v>
      </c>
      <c r="Q47" s="171">
        <f t="shared" si="14"/>
        <v>0</v>
      </c>
      <c r="R47" s="171">
        <f t="shared" si="15"/>
        <v>0</v>
      </c>
      <c r="S47" s="116">
        <f t="shared" si="4"/>
        <v>3384.11</v>
      </c>
      <c r="T47" s="162">
        <f t="shared" si="5"/>
        <v>1389.0500000000002</v>
      </c>
      <c r="U47" s="117"/>
      <c r="V47" s="106">
        <f t="shared" si="16"/>
        <v>1</v>
      </c>
      <c r="W47" s="111">
        <v>32</v>
      </c>
      <c r="X47" s="181">
        <f t="shared" si="6"/>
        <v>3384.11</v>
      </c>
      <c r="Y47" s="112">
        <f t="shared" si="24"/>
        <v>3384.11</v>
      </c>
      <c r="Z47" s="113">
        <f t="shared" si="7"/>
        <v>45667</v>
      </c>
      <c r="AA47" s="156">
        <f t="shared" si="30"/>
        <v>6945.1266666666506</v>
      </c>
      <c r="AB47" s="111"/>
      <c r="AC47" s="111"/>
      <c r="AD47" s="162">
        <f t="shared" si="17"/>
        <v>0.06</v>
      </c>
      <c r="AE47" s="156">
        <f t="shared" si="18"/>
        <v>1995</v>
      </c>
      <c r="AF47" s="112">
        <f t="shared" si="8"/>
        <v>5556.0766666666495</v>
      </c>
      <c r="AG47" s="114">
        <f t="shared" si="29"/>
        <v>6945.186666666651</v>
      </c>
      <c r="AH47" s="111">
        <f t="shared" si="19"/>
        <v>0</v>
      </c>
      <c r="AI47" s="111">
        <f t="shared" si="20"/>
        <v>0</v>
      </c>
      <c r="AJ47" s="115">
        <f t="shared" si="9"/>
        <v>3384.11</v>
      </c>
      <c r="AK47" s="116">
        <f t="shared" si="10"/>
        <v>1389.0500000000002</v>
      </c>
      <c r="AL47" s="183">
        <f t="shared" si="11"/>
        <v>3384.11</v>
      </c>
      <c r="AM47" s="123">
        <v>1E-4</v>
      </c>
      <c r="AN47" s="123">
        <v>0.02</v>
      </c>
    </row>
    <row r="48" spans="1:40" ht="18.75" customHeight="1" x14ac:dyDescent="0.3">
      <c r="A48" s="229"/>
      <c r="B48" s="229">
        <f t="shared" si="12"/>
        <v>1</v>
      </c>
      <c r="C48" s="171">
        <v>33</v>
      </c>
      <c r="D48" s="231">
        <f t="shared" si="0"/>
        <v>3384.11</v>
      </c>
      <c r="E48" s="162">
        <f t="shared" si="21"/>
        <v>3384.11</v>
      </c>
      <c r="F48" s="180">
        <f t="shared" si="13"/>
        <v>3384.11</v>
      </c>
      <c r="G48" s="172">
        <f t="shared" si="1"/>
        <v>45698</v>
      </c>
      <c r="H48" s="162">
        <f t="shared" si="25"/>
        <v>5556.0766666666495</v>
      </c>
      <c r="I48" s="171"/>
      <c r="J48" s="171"/>
      <c r="K48" s="162">
        <f t="shared" si="22"/>
        <v>0.05</v>
      </c>
      <c r="L48" s="203">
        <f t="shared" si="31"/>
        <v>1E-3</v>
      </c>
      <c r="M48" s="213">
        <f t="shared" si="23"/>
        <v>3.089999999999999E-2</v>
      </c>
      <c r="N48" s="162">
        <f t="shared" si="32"/>
        <v>1995</v>
      </c>
      <c r="O48" s="116">
        <f t="shared" si="3"/>
        <v>4167.0166666666501</v>
      </c>
      <c r="P48" s="173">
        <f t="shared" si="27"/>
        <v>5556.1266666666497</v>
      </c>
      <c r="Q48" s="171">
        <f t="shared" si="14"/>
        <v>0</v>
      </c>
      <c r="R48" s="171">
        <f t="shared" si="15"/>
        <v>0</v>
      </c>
      <c r="S48" s="116">
        <f t="shared" si="4"/>
        <v>3384.11</v>
      </c>
      <c r="T48" s="162">
        <f t="shared" si="5"/>
        <v>1389.06</v>
      </c>
      <c r="U48" s="117"/>
      <c r="V48" s="106">
        <f t="shared" si="16"/>
        <v>1</v>
      </c>
      <c r="W48" s="111">
        <v>33</v>
      </c>
      <c r="X48" s="181">
        <f t="shared" si="6"/>
        <v>3384.11</v>
      </c>
      <c r="Y48" s="112">
        <f t="shared" si="24"/>
        <v>3384.11</v>
      </c>
      <c r="Z48" s="113">
        <f t="shared" si="7"/>
        <v>45698</v>
      </c>
      <c r="AA48" s="156">
        <f t="shared" si="30"/>
        <v>5556.0766666666495</v>
      </c>
      <c r="AB48" s="111"/>
      <c r="AC48" s="111"/>
      <c r="AD48" s="162">
        <f t="shared" si="17"/>
        <v>0.05</v>
      </c>
      <c r="AE48" s="156">
        <f t="shared" si="18"/>
        <v>1995</v>
      </c>
      <c r="AF48" s="112">
        <f t="shared" si="8"/>
        <v>4167.0166666666501</v>
      </c>
      <c r="AG48" s="114">
        <f t="shared" si="29"/>
        <v>5556.1266666666497</v>
      </c>
      <c r="AH48" s="111">
        <f t="shared" si="19"/>
        <v>0</v>
      </c>
      <c r="AI48" s="111">
        <f t="shared" si="20"/>
        <v>0</v>
      </c>
      <c r="AJ48" s="115">
        <f t="shared" si="9"/>
        <v>3384.11</v>
      </c>
      <c r="AK48" s="116">
        <f t="shared" si="10"/>
        <v>1389.06</v>
      </c>
      <c r="AL48" s="183">
        <f t="shared" si="11"/>
        <v>3384.1099999999997</v>
      </c>
      <c r="AM48" s="123">
        <v>1E-4</v>
      </c>
      <c r="AN48" s="123">
        <v>0.02</v>
      </c>
    </row>
    <row r="49" spans="1:40" ht="18.75" customHeight="1" x14ac:dyDescent="0.3">
      <c r="A49" s="229"/>
      <c r="B49" s="229">
        <f t="shared" si="12"/>
        <v>1</v>
      </c>
      <c r="C49" s="171">
        <v>34</v>
      </c>
      <c r="D49" s="231">
        <f t="shared" si="0"/>
        <v>3384.11</v>
      </c>
      <c r="E49" s="162">
        <f t="shared" si="21"/>
        <v>3384.11</v>
      </c>
      <c r="F49" s="180">
        <f t="shared" si="13"/>
        <v>3384.11</v>
      </c>
      <c r="G49" s="172">
        <f t="shared" si="1"/>
        <v>45726</v>
      </c>
      <c r="H49" s="162">
        <f t="shared" si="25"/>
        <v>4167.0166666666501</v>
      </c>
      <c r="I49" s="171"/>
      <c r="J49" s="171"/>
      <c r="K49" s="162">
        <f t="shared" si="22"/>
        <v>0.03</v>
      </c>
      <c r="L49" s="203">
        <f t="shared" si="31"/>
        <v>1E-3</v>
      </c>
      <c r="M49" s="213">
        <f t="shared" si="23"/>
        <v>2.9899999999999989E-2</v>
      </c>
      <c r="N49" s="162">
        <f t="shared" si="32"/>
        <v>1995</v>
      </c>
      <c r="O49" s="116">
        <f t="shared" si="3"/>
        <v>2777.9366666666497</v>
      </c>
      <c r="P49" s="173">
        <f t="shared" si="27"/>
        <v>4167.0466666666498</v>
      </c>
      <c r="Q49" s="171">
        <f t="shared" si="14"/>
        <v>0</v>
      </c>
      <c r="R49" s="171">
        <f t="shared" si="15"/>
        <v>0</v>
      </c>
      <c r="S49" s="116">
        <f t="shared" si="4"/>
        <v>3384.11</v>
      </c>
      <c r="T49" s="162">
        <f t="shared" si="5"/>
        <v>1389.08</v>
      </c>
      <c r="U49" s="117"/>
      <c r="V49" s="106">
        <f t="shared" si="16"/>
        <v>1</v>
      </c>
      <c r="W49" s="111">
        <v>34</v>
      </c>
      <c r="X49" s="181">
        <f t="shared" si="6"/>
        <v>3384.11</v>
      </c>
      <c r="Y49" s="112">
        <f t="shared" si="24"/>
        <v>3384.11</v>
      </c>
      <c r="Z49" s="113">
        <f t="shared" si="7"/>
        <v>45726</v>
      </c>
      <c r="AA49" s="156">
        <f t="shared" si="30"/>
        <v>4167.0166666666501</v>
      </c>
      <c r="AB49" s="111"/>
      <c r="AC49" s="111"/>
      <c r="AD49" s="162">
        <f t="shared" si="17"/>
        <v>0.03</v>
      </c>
      <c r="AE49" s="156">
        <f t="shared" si="18"/>
        <v>1995</v>
      </c>
      <c r="AF49" s="112">
        <f t="shared" si="8"/>
        <v>2777.9366666666497</v>
      </c>
      <c r="AG49" s="114">
        <f t="shared" si="29"/>
        <v>4167.0466666666498</v>
      </c>
      <c r="AH49" s="111">
        <f t="shared" si="19"/>
        <v>0</v>
      </c>
      <c r="AI49" s="111">
        <f t="shared" si="20"/>
        <v>0</v>
      </c>
      <c r="AJ49" s="115">
        <f t="shared" si="9"/>
        <v>3384.11</v>
      </c>
      <c r="AK49" s="116">
        <f t="shared" si="10"/>
        <v>1389.08</v>
      </c>
      <c r="AL49" s="183">
        <f t="shared" si="11"/>
        <v>3384.1099999999997</v>
      </c>
      <c r="AM49" s="123">
        <v>1E-4</v>
      </c>
      <c r="AN49" s="123">
        <v>0.02</v>
      </c>
    </row>
    <row r="50" spans="1:40" ht="18.75" customHeight="1" x14ac:dyDescent="0.3">
      <c r="A50" s="229"/>
      <c r="B50" s="229">
        <f t="shared" si="12"/>
        <v>1</v>
      </c>
      <c r="C50" s="171">
        <v>35</v>
      </c>
      <c r="D50" s="231">
        <f t="shared" si="0"/>
        <v>3384.11</v>
      </c>
      <c r="E50" s="162">
        <f t="shared" si="21"/>
        <v>3384.11</v>
      </c>
      <c r="F50" s="180">
        <f t="shared" si="13"/>
        <v>3384.11</v>
      </c>
      <c r="G50" s="172">
        <f t="shared" si="1"/>
        <v>45757</v>
      </c>
      <c r="H50" s="162">
        <f t="shared" si="25"/>
        <v>2777.9366666666497</v>
      </c>
      <c r="I50" s="171"/>
      <c r="J50" s="171"/>
      <c r="K50" s="162">
        <f t="shared" si="22"/>
        <v>0.02</v>
      </c>
      <c r="L50" s="203">
        <f t="shared" si="31"/>
        <v>1E-3</v>
      </c>
      <c r="M50" s="213">
        <f t="shared" si="23"/>
        <v>2.8899999999999988E-2</v>
      </c>
      <c r="N50" s="162">
        <f t="shared" si="32"/>
        <v>1995</v>
      </c>
      <c r="O50" s="116">
        <f t="shared" si="3"/>
        <v>1388.8466666666495</v>
      </c>
      <c r="P50" s="173">
        <f t="shared" si="27"/>
        <v>2777.9566666666497</v>
      </c>
      <c r="Q50" s="171">
        <f t="shared" si="14"/>
        <v>0</v>
      </c>
      <c r="R50" s="171">
        <f t="shared" si="15"/>
        <v>0</v>
      </c>
      <c r="S50" s="116">
        <f t="shared" si="4"/>
        <v>3384.11</v>
      </c>
      <c r="T50" s="162">
        <f t="shared" si="5"/>
        <v>1389.0900000000001</v>
      </c>
      <c r="U50" s="117"/>
      <c r="V50" s="106">
        <f t="shared" si="16"/>
        <v>1</v>
      </c>
      <c r="W50" s="111">
        <v>35</v>
      </c>
      <c r="X50" s="181">
        <f t="shared" si="6"/>
        <v>3384.11</v>
      </c>
      <c r="Y50" s="112">
        <f t="shared" si="24"/>
        <v>3384.11</v>
      </c>
      <c r="Z50" s="113">
        <f t="shared" si="7"/>
        <v>45757</v>
      </c>
      <c r="AA50" s="156">
        <f t="shared" si="30"/>
        <v>2777.9366666666497</v>
      </c>
      <c r="AB50" s="111"/>
      <c r="AC50" s="111"/>
      <c r="AD50" s="162">
        <f t="shared" si="17"/>
        <v>0.02</v>
      </c>
      <c r="AE50" s="156">
        <f t="shared" si="18"/>
        <v>1995</v>
      </c>
      <c r="AF50" s="112">
        <f t="shared" si="8"/>
        <v>1388.8466666666495</v>
      </c>
      <c r="AG50" s="114">
        <f t="shared" si="29"/>
        <v>2777.9566666666497</v>
      </c>
      <c r="AH50" s="111">
        <f t="shared" si="19"/>
        <v>0</v>
      </c>
      <c r="AI50" s="111">
        <f t="shared" si="20"/>
        <v>0</v>
      </c>
      <c r="AJ50" s="115">
        <f t="shared" si="9"/>
        <v>3384.11</v>
      </c>
      <c r="AK50" s="116">
        <f t="shared" si="10"/>
        <v>1389.0900000000001</v>
      </c>
      <c r="AL50" s="183">
        <f t="shared" si="11"/>
        <v>3384.11</v>
      </c>
      <c r="AM50" s="123">
        <v>1E-4</v>
      </c>
      <c r="AN50" s="123">
        <v>0.02</v>
      </c>
    </row>
    <row r="51" spans="1:40" ht="18.75" customHeight="1" x14ac:dyDescent="0.3">
      <c r="A51" s="229"/>
      <c r="B51" s="229">
        <f t="shared" si="12"/>
        <v>1</v>
      </c>
      <c r="C51" s="171">
        <v>36</v>
      </c>
      <c r="D51" s="231">
        <f t="shared" si="0"/>
        <v>3383.8566666666493</v>
      </c>
      <c r="E51" s="162">
        <f t="shared" si="21"/>
        <v>3383.8566666666493</v>
      </c>
      <c r="F51" s="180">
        <f t="shared" si="13"/>
        <v>3383.8566666666493</v>
      </c>
      <c r="G51" s="172">
        <f t="shared" si="1"/>
        <v>45786</v>
      </c>
      <c r="H51" s="162">
        <f t="shared" si="25"/>
        <v>1388.8466666666495</v>
      </c>
      <c r="I51" s="171"/>
      <c r="J51" s="171"/>
      <c r="K51" s="162">
        <f t="shared" si="22"/>
        <v>0.01</v>
      </c>
      <c r="L51" s="203">
        <f t="shared" si="31"/>
        <v>1E-3</v>
      </c>
      <c r="M51" s="213">
        <f t="shared" si="23"/>
        <v>2.7899999999999987E-2</v>
      </c>
      <c r="N51" s="162">
        <f t="shared" si="32"/>
        <v>1995</v>
      </c>
      <c r="O51" s="116">
        <f t="shared" si="3"/>
        <v>0</v>
      </c>
      <c r="P51" s="173">
        <f t="shared" si="27"/>
        <v>1388.8566666666495</v>
      </c>
      <c r="Q51" s="171">
        <f t="shared" si="14"/>
        <v>0</v>
      </c>
      <c r="R51" s="171">
        <f t="shared" si="15"/>
        <v>0</v>
      </c>
      <c r="S51" s="116">
        <f t="shared" si="4"/>
        <v>3383.8566666666493</v>
      </c>
      <c r="T51" s="162">
        <f t="shared" si="5"/>
        <v>1388.8466666666491</v>
      </c>
      <c r="U51" s="117"/>
      <c r="V51" s="106">
        <f t="shared" si="16"/>
        <v>1</v>
      </c>
      <c r="W51" s="111">
        <v>36</v>
      </c>
      <c r="X51" s="181">
        <f t="shared" si="6"/>
        <v>3383.8566666666493</v>
      </c>
      <c r="Y51" s="112">
        <f t="shared" si="24"/>
        <v>3383.8566666666493</v>
      </c>
      <c r="Z51" s="113">
        <f t="shared" si="7"/>
        <v>45786</v>
      </c>
      <c r="AA51" s="156">
        <f t="shared" si="30"/>
        <v>1388.8466666666495</v>
      </c>
      <c r="AB51" s="111"/>
      <c r="AC51" s="111"/>
      <c r="AD51" s="162">
        <f t="shared" si="17"/>
        <v>0.01</v>
      </c>
      <c r="AE51" s="156">
        <f t="shared" si="18"/>
        <v>1995</v>
      </c>
      <c r="AF51" s="112">
        <f t="shared" si="8"/>
        <v>0</v>
      </c>
      <c r="AG51" s="114">
        <f t="shared" si="29"/>
        <v>1388.8566666666495</v>
      </c>
      <c r="AH51" s="111">
        <f t="shared" si="19"/>
        <v>0</v>
      </c>
      <c r="AI51" s="111">
        <f t="shared" si="20"/>
        <v>0</v>
      </c>
      <c r="AJ51" s="115">
        <f t="shared" si="9"/>
        <v>3383.8566666666493</v>
      </c>
      <c r="AK51" s="116">
        <f t="shared" si="10"/>
        <v>1388.8466666666491</v>
      </c>
      <c r="AL51" s="183">
        <f t="shared" si="11"/>
        <v>3383.8566666666493</v>
      </c>
      <c r="AM51" s="123">
        <v>1E-4</v>
      </c>
      <c r="AN51" s="123">
        <v>0.02</v>
      </c>
    </row>
    <row r="52" spans="1:40" ht="18.75" hidden="1" customHeight="1" x14ac:dyDescent="0.3">
      <c r="A52" s="229"/>
      <c r="B52" s="229">
        <f t="shared" si="12"/>
        <v>0</v>
      </c>
      <c r="C52" s="171">
        <v>37</v>
      </c>
      <c r="D52" s="231">
        <f t="shared" ref="D52:D105" si="33">IF((H52+K52+N52)&gt;($B$6+N52),ROUNDUP(($B$6+N52)*B52,2),(H52+K52+N52))</f>
        <v>0</v>
      </c>
      <c r="E52" s="162">
        <f t="shared" ref="E52:E105" si="34">D52</f>
        <v>0</v>
      </c>
      <c r="F52" s="180">
        <f t="shared" ref="F52:F105" si="35">E52</f>
        <v>0</v>
      </c>
      <c r="G52" s="172">
        <f t="shared" ref="G52:G105" si="36">IF(C52&lt;=$B$8,IF(C52=$B$8,(WORKDAY(EDATE($G$15,$B$8),-1)),(WORKDAY((EOMONTH(G51,0)+11),-1))),$D$1)</f>
        <v>0</v>
      </c>
      <c r="H52" s="162">
        <f t="shared" ref="H52:H105" si="37">O51</f>
        <v>0</v>
      </c>
      <c r="I52" s="171"/>
      <c r="J52" s="171"/>
      <c r="K52" s="162">
        <f t="shared" ref="K52:K105" si="38">ROUND(H52*$B$4/12,2)</f>
        <v>0</v>
      </c>
      <c r="L52" s="203">
        <f t="shared" ref="L52:L105" si="39">IF(AND(C52&gt;$B$11,H52&gt;0.1),0.001,0)</f>
        <v>0</v>
      </c>
      <c r="M52" s="213">
        <f t="shared" ref="M52:M105" si="40">M51-L52</f>
        <v>2.7899999999999987E-2</v>
      </c>
      <c r="N52" s="162">
        <f t="shared" ref="N52:N105" si="41">IF(AND(C52&gt;$B$11,H52&gt;0.1),$B$1*$B$3,0)</f>
        <v>0</v>
      </c>
      <c r="O52" s="116">
        <f t="shared" ref="O52:O105" si="42">H52+I52+K52+N52-D52</f>
        <v>0</v>
      </c>
      <c r="P52" s="173">
        <f t="shared" ref="P52:P105" si="43">H52+K52</f>
        <v>0</v>
      </c>
      <c r="Q52" s="171">
        <f t="shared" ref="Q52:Q105" si="44">Q51*B52</f>
        <v>0</v>
      </c>
      <c r="R52" s="171">
        <f t="shared" ref="R52:R105" si="45">R51*B52</f>
        <v>0</v>
      </c>
      <c r="S52" s="116">
        <f t="shared" ref="S52:S105" si="46">(D52+Q52+R52)*B52</f>
        <v>0</v>
      </c>
      <c r="T52" s="162">
        <f t="shared" ref="T52:T105" si="47">D52-K52-N52</f>
        <v>0</v>
      </c>
      <c r="U52" s="117"/>
      <c r="V52" s="106">
        <f t="shared" ref="V52:V105" si="48">IF(AF51&gt;0.3,1,0)</f>
        <v>0</v>
      </c>
      <c r="W52" s="111">
        <v>37</v>
      </c>
      <c r="X52" s="181">
        <f t="shared" ref="X52:X105" si="49">IF((AA52+AD52+AE52)&gt;($B$6+AE52),ROUNDUP(($R$4)*V52,2),(AA52+AD52+AE52))</f>
        <v>0</v>
      </c>
      <c r="Y52" s="112">
        <f t="shared" ref="Y52:Y105" si="50">X52</f>
        <v>0</v>
      </c>
      <c r="Z52" s="113">
        <f t="shared" ref="Z52:Z105" si="51">IF(W52&lt;=$B$8,IF(W52=$B$8,(WORKDAY(EDATE($G$15,$B$8),-1)),(WORKDAY((EOMONTH(Z51,0)+11),-1))),$D$1)</f>
        <v>0</v>
      </c>
      <c r="AA52" s="156">
        <f t="shared" ref="AA52:AA105" si="52">AF51</f>
        <v>0</v>
      </c>
      <c r="AB52" s="111"/>
      <c r="AC52" s="111"/>
      <c r="AD52" s="162">
        <f t="shared" ref="AD52:AD105" si="53">ROUND(AA52*$B$4/12,2)</f>
        <v>0</v>
      </c>
      <c r="AE52" s="156">
        <f t="shared" ref="AE52:AE105" si="54">IF(AND(W52&gt;$B$11,AA52&gt;0.1),$B$1*$B$3,0)</f>
        <v>0</v>
      </c>
      <c r="AF52" s="112">
        <f t="shared" ref="AF52:AF105" si="55">AA52+AB52+AD52+AE52-X52</f>
        <v>0</v>
      </c>
      <c r="AG52" s="114">
        <f t="shared" ref="AG52:AG105" si="56">AA52+AD52</f>
        <v>0</v>
      </c>
      <c r="AH52" s="111">
        <f t="shared" ref="AH52:AH105" si="57">AH51*V52</f>
        <v>0</v>
      </c>
      <c r="AI52" s="111">
        <f t="shared" ref="AI52:AI105" si="58">AI51*V52</f>
        <v>0</v>
      </c>
      <c r="AJ52" s="115">
        <f t="shared" ref="AJ52:AJ105" si="59">(X52+AH52+AI52)*V52</f>
        <v>0</v>
      </c>
      <c r="AK52" s="116">
        <f t="shared" ref="AK52:AK105" si="60">X52-AD52-AE52</f>
        <v>0</v>
      </c>
      <c r="AL52" s="183">
        <f t="shared" si="11"/>
        <v>0</v>
      </c>
      <c r="AM52" s="123">
        <v>1E-4</v>
      </c>
      <c r="AN52" s="123">
        <v>0.02</v>
      </c>
    </row>
    <row r="53" spans="1:40" ht="18.75" hidden="1" customHeight="1" x14ac:dyDescent="0.3">
      <c r="A53" s="229"/>
      <c r="B53" s="229">
        <f t="shared" si="12"/>
        <v>0</v>
      </c>
      <c r="C53" s="171">
        <v>38</v>
      </c>
      <c r="D53" s="231">
        <f t="shared" si="33"/>
        <v>0</v>
      </c>
      <c r="E53" s="162">
        <f t="shared" si="34"/>
        <v>0</v>
      </c>
      <c r="F53" s="180">
        <f t="shared" si="35"/>
        <v>0</v>
      </c>
      <c r="G53" s="172">
        <f t="shared" si="36"/>
        <v>0</v>
      </c>
      <c r="H53" s="162">
        <f t="shared" si="37"/>
        <v>0</v>
      </c>
      <c r="I53" s="171"/>
      <c r="J53" s="171"/>
      <c r="K53" s="162">
        <f t="shared" si="38"/>
        <v>0</v>
      </c>
      <c r="L53" s="203">
        <f t="shared" si="39"/>
        <v>0</v>
      </c>
      <c r="M53" s="213">
        <f t="shared" si="40"/>
        <v>2.7899999999999987E-2</v>
      </c>
      <c r="N53" s="162">
        <f t="shared" si="41"/>
        <v>0</v>
      </c>
      <c r="O53" s="116">
        <f t="shared" si="42"/>
        <v>0</v>
      </c>
      <c r="P53" s="173">
        <f t="shared" si="43"/>
        <v>0</v>
      </c>
      <c r="Q53" s="171">
        <f t="shared" si="44"/>
        <v>0</v>
      </c>
      <c r="R53" s="171">
        <f t="shared" si="45"/>
        <v>0</v>
      </c>
      <c r="S53" s="116">
        <f t="shared" si="46"/>
        <v>0</v>
      </c>
      <c r="T53" s="162">
        <f t="shared" si="47"/>
        <v>0</v>
      </c>
      <c r="U53" s="117"/>
      <c r="V53" s="106">
        <f t="shared" si="48"/>
        <v>0</v>
      </c>
      <c r="W53" s="111">
        <v>38</v>
      </c>
      <c r="X53" s="181">
        <f t="shared" si="49"/>
        <v>0</v>
      </c>
      <c r="Y53" s="112">
        <f t="shared" si="50"/>
        <v>0</v>
      </c>
      <c r="Z53" s="113">
        <f t="shared" si="51"/>
        <v>0</v>
      </c>
      <c r="AA53" s="156">
        <f t="shared" si="52"/>
        <v>0</v>
      </c>
      <c r="AB53" s="111"/>
      <c r="AC53" s="111"/>
      <c r="AD53" s="162">
        <f t="shared" si="53"/>
        <v>0</v>
      </c>
      <c r="AE53" s="156">
        <f t="shared" si="54"/>
        <v>0</v>
      </c>
      <c r="AF53" s="112">
        <f t="shared" si="55"/>
        <v>0</v>
      </c>
      <c r="AG53" s="114">
        <f t="shared" si="56"/>
        <v>0</v>
      </c>
      <c r="AH53" s="111">
        <f t="shared" si="57"/>
        <v>0</v>
      </c>
      <c r="AI53" s="111">
        <f t="shared" si="58"/>
        <v>0</v>
      </c>
      <c r="AJ53" s="115">
        <f t="shared" si="59"/>
        <v>0</v>
      </c>
      <c r="AK53" s="116">
        <f t="shared" si="60"/>
        <v>0</v>
      </c>
      <c r="AL53" s="183">
        <f t="shared" si="11"/>
        <v>0</v>
      </c>
      <c r="AM53" s="123">
        <v>1E-4</v>
      </c>
      <c r="AN53" s="123">
        <v>0.02</v>
      </c>
    </row>
    <row r="54" spans="1:40" ht="18.75" hidden="1" customHeight="1" x14ac:dyDescent="0.3">
      <c r="A54" s="229"/>
      <c r="B54" s="229">
        <f t="shared" si="12"/>
        <v>0</v>
      </c>
      <c r="C54" s="171">
        <v>39</v>
      </c>
      <c r="D54" s="231">
        <f t="shared" si="33"/>
        <v>0</v>
      </c>
      <c r="E54" s="162">
        <f t="shared" si="34"/>
        <v>0</v>
      </c>
      <c r="F54" s="180">
        <f t="shared" si="35"/>
        <v>0</v>
      </c>
      <c r="G54" s="172">
        <f t="shared" si="36"/>
        <v>0</v>
      </c>
      <c r="H54" s="162">
        <f t="shared" si="37"/>
        <v>0</v>
      </c>
      <c r="I54" s="171"/>
      <c r="J54" s="171"/>
      <c r="K54" s="162">
        <f t="shared" si="38"/>
        <v>0</v>
      </c>
      <c r="L54" s="203">
        <f t="shared" si="39"/>
        <v>0</v>
      </c>
      <c r="M54" s="213">
        <f t="shared" si="40"/>
        <v>2.7899999999999987E-2</v>
      </c>
      <c r="N54" s="162">
        <f t="shared" si="41"/>
        <v>0</v>
      </c>
      <c r="O54" s="116">
        <f t="shared" si="42"/>
        <v>0</v>
      </c>
      <c r="P54" s="173">
        <f t="shared" si="43"/>
        <v>0</v>
      </c>
      <c r="Q54" s="171">
        <f t="shared" si="44"/>
        <v>0</v>
      </c>
      <c r="R54" s="171">
        <f t="shared" si="45"/>
        <v>0</v>
      </c>
      <c r="S54" s="116">
        <f t="shared" si="46"/>
        <v>0</v>
      </c>
      <c r="T54" s="162">
        <f t="shared" si="47"/>
        <v>0</v>
      </c>
      <c r="U54" s="117"/>
      <c r="V54" s="106">
        <f t="shared" si="48"/>
        <v>0</v>
      </c>
      <c r="W54" s="111">
        <v>39</v>
      </c>
      <c r="X54" s="181">
        <f t="shared" si="49"/>
        <v>0</v>
      </c>
      <c r="Y54" s="112">
        <f t="shared" si="50"/>
        <v>0</v>
      </c>
      <c r="Z54" s="113">
        <f t="shared" si="51"/>
        <v>0</v>
      </c>
      <c r="AA54" s="156">
        <f t="shared" si="52"/>
        <v>0</v>
      </c>
      <c r="AB54" s="111"/>
      <c r="AC54" s="111"/>
      <c r="AD54" s="162">
        <f t="shared" si="53"/>
        <v>0</v>
      </c>
      <c r="AE54" s="156">
        <f t="shared" si="54"/>
        <v>0</v>
      </c>
      <c r="AF54" s="112">
        <f t="shared" si="55"/>
        <v>0</v>
      </c>
      <c r="AG54" s="114">
        <f t="shared" si="56"/>
        <v>0</v>
      </c>
      <c r="AH54" s="111">
        <f t="shared" si="57"/>
        <v>0</v>
      </c>
      <c r="AI54" s="111">
        <f t="shared" si="58"/>
        <v>0</v>
      </c>
      <c r="AJ54" s="115">
        <f t="shared" si="59"/>
        <v>0</v>
      </c>
      <c r="AK54" s="116">
        <f t="shared" si="60"/>
        <v>0</v>
      </c>
      <c r="AL54" s="183">
        <f t="shared" si="11"/>
        <v>0</v>
      </c>
      <c r="AM54" s="123">
        <v>1E-4</v>
      </c>
      <c r="AN54" s="123">
        <v>0.02</v>
      </c>
    </row>
    <row r="55" spans="1:40" ht="18.75" hidden="1" customHeight="1" x14ac:dyDescent="0.3">
      <c r="A55" s="229"/>
      <c r="B55" s="229">
        <f t="shared" si="12"/>
        <v>0</v>
      </c>
      <c r="C55" s="171">
        <v>40</v>
      </c>
      <c r="D55" s="231">
        <f t="shared" si="33"/>
        <v>0</v>
      </c>
      <c r="E55" s="162">
        <f t="shared" si="34"/>
        <v>0</v>
      </c>
      <c r="F55" s="180">
        <f t="shared" si="35"/>
        <v>0</v>
      </c>
      <c r="G55" s="172">
        <f t="shared" si="36"/>
        <v>0</v>
      </c>
      <c r="H55" s="162">
        <f t="shared" si="37"/>
        <v>0</v>
      </c>
      <c r="I55" s="171"/>
      <c r="J55" s="171"/>
      <c r="K55" s="162">
        <f t="shared" si="38"/>
        <v>0</v>
      </c>
      <c r="L55" s="203">
        <f t="shared" si="39"/>
        <v>0</v>
      </c>
      <c r="M55" s="213">
        <f t="shared" si="40"/>
        <v>2.7899999999999987E-2</v>
      </c>
      <c r="N55" s="162">
        <f t="shared" si="41"/>
        <v>0</v>
      </c>
      <c r="O55" s="116">
        <f t="shared" si="42"/>
        <v>0</v>
      </c>
      <c r="P55" s="173">
        <f t="shared" si="43"/>
        <v>0</v>
      </c>
      <c r="Q55" s="171">
        <f t="shared" si="44"/>
        <v>0</v>
      </c>
      <c r="R55" s="171">
        <f t="shared" si="45"/>
        <v>0</v>
      </c>
      <c r="S55" s="116">
        <f t="shared" si="46"/>
        <v>0</v>
      </c>
      <c r="T55" s="162">
        <f t="shared" si="47"/>
        <v>0</v>
      </c>
      <c r="U55" s="117"/>
      <c r="V55" s="106">
        <f t="shared" si="48"/>
        <v>0</v>
      </c>
      <c r="W55" s="111">
        <v>40</v>
      </c>
      <c r="X55" s="181">
        <f t="shared" si="49"/>
        <v>0</v>
      </c>
      <c r="Y55" s="112">
        <f t="shared" si="50"/>
        <v>0</v>
      </c>
      <c r="Z55" s="113">
        <f t="shared" si="51"/>
        <v>0</v>
      </c>
      <c r="AA55" s="156">
        <f t="shared" si="52"/>
        <v>0</v>
      </c>
      <c r="AB55" s="111"/>
      <c r="AC55" s="111"/>
      <c r="AD55" s="162">
        <f t="shared" si="53"/>
        <v>0</v>
      </c>
      <c r="AE55" s="156">
        <f t="shared" si="54"/>
        <v>0</v>
      </c>
      <c r="AF55" s="112">
        <f t="shared" si="55"/>
        <v>0</v>
      </c>
      <c r="AG55" s="114">
        <f t="shared" si="56"/>
        <v>0</v>
      </c>
      <c r="AH55" s="111">
        <f t="shared" si="57"/>
        <v>0</v>
      </c>
      <c r="AI55" s="111">
        <f t="shared" si="58"/>
        <v>0</v>
      </c>
      <c r="AJ55" s="115">
        <f t="shared" si="59"/>
        <v>0</v>
      </c>
      <c r="AK55" s="116">
        <f t="shared" si="60"/>
        <v>0</v>
      </c>
      <c r="AL55" s="183">
        <f t="shared" si="11"/>
        <v>0</v>
      </c>
      <c r="AM55" s="123">
        <v>1E-4</v>
      </c>
      <c r="AN55" s="123">
        <v>0.02</v>
      </c>
    </row>
    <row r="56" spans="1:40" ht="18.75" hidden="1" customHeight="1" x14ac:dyDescent="0.3">
      <c r="A56" s="229"/>
      <c r="B56" s="229">
        <f t="shared" si="12"/>
        <v>0</v>
      </c>
      <c r="C56" s="171">
        <v>41</v>
      </c>
      <c r="D56" s="231">
        <f t="shared" si="33"/>
        <v>0</v>
      </c>
      <c r="E56" s="162">
        <f t="shared" si="34"/>
        <v>0</v>
      </c>
      <c r="F56" s="180">
        <f t="shared" si="35"/>
        <v>0</v>
      </c>
      <c r="G56" s="172">
        <f t="shared" si="36"/>
        <v>0</v>
      </c>
      <c r="H56" s="162">
        <f t="shared" si="37"/>
        <v>0</v>
      </c>
      <c r="I56" s="171"/>
      <c r="J56" s="171"/>
      <c r="K56" s="162">
        <f t="shared" si="38"/>
        <v>0</v>
      </c>
      <c r="L56" s="203">
        <f t="shared" si="39"/>
        <v>0</v>
      </c>
      <c r="M56" s="213">
        <f t="shared" si="40"/>
        <v>2.7899999999999987E-2</v>
      </c>
      <c r="N56" s="162">
        <f t="shared" si="41"/>
        <v>0</v>
      </c>
      <c r="O56" s="116">
        <f t="shared" si="42"/>
        <v>0</v>
      </c>
      <c r="P56" s="173">
        <f t="shared" si="43"/>
        <v>0</v>
      </c>
      <c r="Q56" s="171">
        <f t="shared" si="44"/>
        <v>0</v>
      </c>
      <c r="R56" s="171">
        <f t="shared" si="45"/>
        <v>0</v>
      </c>
      <c r="S56" s="116">
        <f t="shared" si="46"/>
        <v>0</v>
      </c>
      <c r="T56" s="162">
        <f t="shared" si="47"/>
        <v>0</v>
      </c>
      <c r="U56" s="117"/>
      <c r="V56" s="106">
        <f t="shared" si="48"/>
        <v>0</v>
      </c>
      <c r="W56" s="111">
        <v>41</v>
      </c>
      <c r="X56" s="181">
        <f t="shared" si="49"/>
        <v>0</v>
      </c>
      <c r="Y56" s="112">
        <f t="shared" si="50"/>
        <v>0</v>
      </c>
      <c r="Z56" s="113">
        <f t="shared" si="51"/>
        <v>0</v>
      </c>
      <c r="AA56" s="156">
        <f t="shared" si="52"/>
        <v>0</v>
      </c>
      <c r="AB56" s="111"/>
      <c r="AC56" s="111"/>
      <c r="AD56" s="162">
        <f t="shared" si="53"/>
        <v>0</v>
      </c>
      <c r="AE56" s="156">
        <f t="shared" si="54"/>
        <v>0</v>
      </c>
      <c r="AF56" s="112">
        <f t="shared" si="55"/>
        <v>0</v>
      </c>
      <c r="AG56" s="114">
        <f t="shared" si="56"/>
        <v>0</v>
      </c>
      <c r="AH56" s="111">
        <f t="shared" si="57"/>
        <v>0</v>
      </c>
      <c r="AI56" s="111">
        <f t="shared" si="58"/>
        <v>0</v>
      </c>
      <c r="AJ56" s="115">
        <f t="shared" si="59"/>
        <v>0</v>
      </c>
      <c r="AK56" s="116">
        <f t="shared" si="60"/>
        <v>0</v>
      </c>
      <c r="AL56" s="183">
        <f t="shared" si="11"/>
        <v>0</v>
      </c>
      <c r="AM56" s="123">
        <v>1E-4</v>
      </c>
      <c r="AN56" s="123">
        <v>0.02</v>
      </c>
    </row>
    <row r="57" spans="1:40" ht="18.75" hidden="1" customHeight="1" x14ac:dyDescent="0.3">
      <c r="A57" s="229"/>
      <c r="B57" s="229">
        <f t="shared" si="12"/>
        <v>0</v>
      </c>
      <c r="C57" s="171">
        <v>42</v>
      </c>
      <c r="D57" s="231">
        <f t="shared" si="33"/>
        <v>0</v>
      </c>
      <c r="E57" s="162">
        <f t="shared" si="34"/>
        <v>0</v>
      </c>
      <c r="F57" s="180">
        <f t="shared" si="35"/>
        <v>0</v>
      </c>
      <c r="G57" s="172">
        <f t="shared" si="36"/>
        <v>0</v>
      </c>
      <c r="H57" s="162">
        <f t="shared" si="37"/>
        <v>0</v>
      </c>
      <c r="I57" s="171"/>
      <c r="J57" s="171"/>
      <c r="K57" s="162">
        <f t="shared" si="38"/>
        <v>0</v>
      </c>
      <c r="L57" s="203">
        <f t="shared" si="39"/>
        <v>0</v>
      </c>
      <c r="M57" s="213">
        <f t="shared" si="40"/>
        <v>2.7899999999999987E-2</v>
      </c>
      <c r="N57" s="162">
        <f t="shared" si="41"/>
        <v>0</v>
      </c>
      <c r="O57" s="116">
        <f t="shared" si="42"/>
        <v>0</v>
      </c>
      <c r="P57" s="173">
        <f t="shared" si="43"/>
        <v>0</v>
      </c>
      <c r="Q57" s="171">
        <f t="shared" si="44"/>
        <v>0</v>
      </c>
      <c r="R57" s="171">
        <f t="shared" si="45"/>
        <v>0</v>
      </c>
      <c r="S57" s="116">
        <f t="shared" si="46"/>
        <v>0</v>
      </c>
      <c r="T57" s="162">
        <f t="shared" si="47"/>
        <v>0</v>
      </c>
      <c r="U57" s="117"/>
      <c r="V57" s="106">
        <f t="shared" si="48"/>
        <v>0</v>
      </c>
      <c r="W57" s="111">
        <v>42</v>
      </c>
      <c r="X57" s="181">
        <f t="shared" si="49"/>
        <v>0</v>
      </c>
      <c r="Y57" s="112">
        <f t="shared" si="50"/>
        <v>0</v>
      </c>
      <c r="Z57" s="113">
        <f t="shared" si="51"/>
        <v>0</v>
      </c>
      <c r="AA57" s="156">
        <f t="shared" si="52"/>
        <v>0</v>
      </c>
      <c r="AB57" s="111"/>
      <c r="AC57" s="111"/>
      <c r="AD57" s="162">
        <f t="shared" si="53"/>
        <v>0</v>
      </c>
      <c r="AE57" s="156">
        <f t="shared" si="54"/>
        <v>0</v>
      </c>
      <c r="AF57" s="112">
        <f t="shared" si="55"/>
        <v>0</v>
      </c>
      <c r="AG57" s="114">
        <f t="shared" si="56"/>
        <v>0</v>
      </c>
      <c r="AH57" s="111">
        <f t="shared" si="57"/>
        <v>0</v>
      </c>
      <c r="AI57" s="111">
        <f t="shared" si="58"/>
        <v>0</v>
      </c>
      <c r="AJ57" s="115">
        <f t="shared" si="59"/>
        <v>0</v>
      </c>
      <c r="AK57" s="116">
        <f t="shared" si="60"/>
        <v>0</v>
      </c>
      <c r="AL57" s="183">
        <f t="shared" si="11"/>
        <v>0</v>
      </c>
      <c r="AM57" s="123">
        <v>1E-4</v>
      </c>
      <c r="AN57" s="123">
        <v>0.02</v>
      </c>
    </row>
    <row r="58" spans="1:40" ht="18.75" hidden="1" customHeight="1" x14ac:dyDescent="0.3">
      <c r="A58" s="229"/>
      <c r="B58" s="229">
        <f t="shared" si="12"/>
        <v>0</v>
      </c>
      <c r="C58" s="171">
        <v>43</v>
      </c>
      <c r="D58" s="231">
        <f t="shared" si="33"/>
        <v>0</v>
      </c>
      <c r="E58" s="162">
        <f t="shared" si="34"/>
        <v>0</v>
      </c>
      <c r="F58" s="180">
        <f t="shared" si="35"/>
        <v>0</v>
      </c>
      <c r="G58" s="172">
        <f t="shared" si="36"/>
        <v>0</v>
      </c>
      <c r="H58" s="162">
        <f t="shared" si="37"/>
        <v>0</v>
      </c>
      <c r="I58" s="171"/>
      <c r="J58" s="171"/>
      <c r="K58" s="162">
        <f t="shared" si="38"/>
        <v>0</v>
      </c>
      <c r="L58" s="203">
        <f t="shared" si="39"/>
        <v>0</v>
      </c>
      <c r="M58" s="213">
        <f t="shared" si="40"/>
        <v>2.7899999999999987E-2</v>
      </c>
      <c r="N58" s="162">
        <f t="shared" si="41"/>
        <v>0</v>
      </c>
      <c r="O58" s="116">
        <f t="shared" si="42"/>
        <v>0</v>
      </c>
      <c r="P58" s="173">
        <f t="shared" si="43"/>
        <v>0</v>
      </c>
      <c r="Q58" s="171">
        <f t="shared" si="44"/>
        <v>0</v>
      </c>
      <c r="R58" s="171">
        <f t="shared" si="45"/>
        <v>0</v>
      </c>
      <c r="S58" s="116">
        <f t="shared" si="46"/>
        <v>0</v>
      </c>
      <c r="T58" s="162">
        <f t="shared" si="47"/>
        <v>0</v>
      </c>
      <c r="U58" s="117"/>
      <c r="V58" s="106">
        <f t="shared" si="48"/>
        <v>0</v>
      </c>
      <c r="W58" s="111">
        <v>43</v>
      </c>
      <c r="X58" s="181">
        <f t="shared" si="49"/>
        <v>0</v>
      </c>
      <c r="Y58" s="112">
        <f t="shared" si="50"/>
        <v>0</v>
      </c>
      <c r="Z58" s="113">
        <f t="shared" si="51"/>
        <v>0</v>
      </c>
      <c r="AA58" s="156">
        <f t="shared" si="52"/>
        <v>0</v>
      </c>
      <c r="AB58" s="111"/>
      <c r="AC58" s="111"/>
      <c r="AD58" s="162">
        <f t="shared" si="53"/>
        <v>0</v>
      </c>
      <c r="AE58" s="156">
        <f t="shared" si="54"/>
        <v>0</v>
      </c>
      <c r="AF58" s="112">
        <f t="shared" si="55"/>
        <v>0</v>
      </c>
      <c r="AG58" s="114">
        <f t="shared" si="56"/>
        <v>0</v>
      </c>
      <c r="AH58" s="111">
        <f t="shared" si="57"/>
        <v>0</v>
      </c>
      <c r="AI58" s="111">
        <f t="shared" si="58"/>
        <v>0</v>
      </c>
      <c r="AJ58" s="115">
        <f t="shared" si="59"/>
        <v>0</v>
      </c>
      <c r="AK58" s="116">
        <f t="shared" si="60"/>
        <v>0</v>
      </c>
      <c r="AL58" s="183">
        <f t="shared" si="11"/>
        <v>0</v>
      </c>
      <c r="AM58" s="123">
        <v>1E-4</v>
      </c>
      <c r="AN58" s="123">
        <v>0.02</v>
      </c>
    </row>
    <row r="59" spans="1:40" ht="18.75" hidden="1" customHeight="1" x14ac:dyDescent="0.3">
      <c r="A59" s="229"/>
      <c r="B59" s="229">
        <f t="shared" si="12"/>
        <v>0</v>
      </c>
      <c r="C59" s="171">
        <v>44</v>
      </c>
      <c r="D59" s="231">
        <f t="shared" si="33"/>
        <v>0</v>
      </c>
      <c r="E59" s="162">
        <f t="shared" si="34"/>
        <v>0</v>
      </c>
      <c r="F59" s="180">
        <f t="shared" si="35"/>
        <v>0</v>
      </c>
      <c r="G59" s="172">
        <f t="shared" si="36"/>
        <v>0</v>
      </c>
      <c r="H59" s="162">
        <f t="shared" si="37"/>
        <v>0</v>
      </c>
      <c r="I59" s="171"/>
      <c r="J59" s="171"/>
      <c r="K59" s="162">
        <f t="shared" si="38"/>
        <v>0</v>
      </c>
      <c r="L59" s="203">
        <f t="shared" si="39"/>
        <v>0</v>
      </c>
      <c r="M59" s="213">
        <f t="shared" si="40"/>
        <v>2.7899999999999987E-2</v>
      </c>
      <c r="N59" s="162">
        <f t="shared" si="41"/>
        <v>0</v>
      </c>
      <c r="O59" s="116">
        <f t="shared" si="42"/>
        <v>0</v>
      </c>
      <c r="P59" s="173">
        <f t="shared" si="43"/>
        <v>0</v>
      </c>
      <c r="Q59" s="171">
        <f t="shared" si="44"/>
        <v>0</v>
      </c>
      <c r="R59" s="171">
        <f t="shared" si="45"/>
        <v>0</v>
      </c>
      <c r="S59" s="116">
        <f t="shared" si="46"/>
        <v>0</v>
      </c>
      <c r="T59" s="162">
        <f t="shared" si="47"/>
        <v>0</v>
      </c>
      <c r="U59" s="117"/>
      <c r="V59" s="106">
        <f t="shared" si="48"/>
        <v>0</v>
      </c>
      <c r="W59" s="111">
        <v>44</v>
      </c>
      <c r="X59" s="181">
        <f t="shared" si="49"/>
        <v>0</v>
      </c>
      <c r="Y59" s="112">
        <f t="shared" si="50"/>
        <v>0</v>
      </c>
      <c r="Z59" s="113">
        <f t="shared" si="51"/>
        <v>0</v>
      </c>
      <c r="AA59" s="156">
        <f t="shared" si="52"/>
        <v>0</v>
      </c>
      <c r="AB59" s="111"/>
      <c r="AC59" s="111"/>
      <c r="AD59" s="162">
        <f t="shared" si="53"/>
        <v>0</v>
      </c>
      <c r="AE59" s="156">
        <f t="shared" si="54"/>
        <v>0</v>
      </c>
      <c r="AF59" s="112">
        <f t="shared" si="55"/>
        <v>0</v>
      </c>
      <c r="AG59" s="114">
        <f t="shared" si="56"/>
        <v>0</v>
      </c>
      <c r="AH59" s="111">
        <f t="shared" si="57"/>
        <v>0</v>
      </c>
      <c r="AI59" s="111">
        <f t="shared" si="58"/>
        <v>0</v>
      </c>
      <c r="AJ59" s="115">
        <f t="shared" si="59"/>
        <v>0</v>
      </c>
      <c r="AK59" s="116">
        <f t="shared" si="60"/>
        <v>0</v>
      </c>
      <c r="AL59" s="183">
        <f t="shared" si="11"/>
        <v>0</v>
      </c>
      <c r="AM59" s="123">
        <v>1E-4</v>
      </c>
      <c r="AN59" s="123">
        <v>0.02</v>
      </c>
    </row>
    <row r="60" spans="1:40" ht="18.75" hidden="1" customHeight="1" x14ac:dyDescent="0.3">
      <c r="A60" s="229"/>
      <c r="B60" s="229">
        <f t="shared" si="12"/>
        <v>0</v>
      </c>
      <c r="C60" s="171">
        <v>45</v>
      </c>
      <c r="D60" s="231">
        <f t="shared" si="33"/>
        <v>0</v>
      </c>
      <c r="E60" s="162">
        <f t="shared" si="34"/>
        <v>0</v>
      </c>
      <c r="F60" s="180">
        <f t="shared" si="35"/>
        <v>0</v>
      </c>
      <c r="G60" s="172">
        <f t="shared" si="36"/>
        <v>0</v>
      </c>
      <c r="H60" s="162">
        <f t="shared" si="37"/>
        <v>0</v>
      </c>
      <c r="I60" s="171"/>
      <c r="J60" s="171"/>
      <c r="K60" s="162">
        <f t="shared" si="38"/>
        <v>0</v>
      </c>
      <c r="L60" s="203">
        <f t="shared" si="39"/>
        <v>0</v>
      </c>
      <c r="M60" s="213">
        <f t="shared" si="40"/>
        <v>2.7899999999999987E-2</v>
      </c>
      <c r="N60" s="162">
        <f t="shared" si="41"/>
        <v>0</v>
      </c>
      <c r="O60" s="116">
        <f t="shared" si="42"/>
        <v>0</v>
      </c>
      <c r="P60" s="173">
        <f t="shared" si="43"/>
        <v>0</v>
      </c>
      <c r="Q60" s="171">
        <f t="shared" si="44"/>
        <v>0</v>
      </c>
      <c r="R60" s="171">
        <f t="shared" si="45"/>
        <v>0</v>
      </c>
      <c r="S60" s="116">
        <f t="shared" si="46"/>
        <v>0</v>
      </c>
      <c r="T60" s="162">
        <f t="shared" si="47"/>
        <v>0</v>
      </c>
      <c r="U60" s="117"/>
      <c r="V60" s="106">
        <f t="shared" si="48"/>
        <v>0</v>
      </c>
      <c r="W60" s="111">
        <v>45</v>
      </c>
      <c r="X60" s="181">
        <f t="shared" si="49"/>
        <v>0</v>
      </c>
      <c r="Y60" s="112">
        <f t="shared" si="50"/>
        <v>0</v>
      </c>
      <c r="Z60" s="113">
        <f t="shared" si="51"/>
        <v>0</v>
      </c>
      <c r="AA60" s="156">
        <f t="shared" si="52"/>
        <v>0</v>
      </c>
      <c r="AB60" s="111"/>
      <c r="AC60" s="111"/>
      <c r="AD60" s="162">
        <f t="shared" si="53"/>
        <v>0</v>
      </c>
      <c r="AE60" s="156">
        <f t="shared" si="54"/>
        <v>0</v>
      </c>
      <c r="AF60" s="112">
        <f t="shared" si="55"/>
        <v>0</v>
      </c>
      <c r="AG60" s="114">
        <f t="shared" si="56"/>
        <v>0</v>
      </c>
      <c r="AH60" s="111">
        <f t="shared" si="57"/>
        <v>0</v>
      </c>
      <c r="AI60" s="111">
        <f t="shared" si="58"/>
        <v>0</v>
      </c>
      <c r="AJ60" s="115">
        <f t="shared" si="59"/>
        <v>0</v>
      </c>
      <c r="AK60" s="116">
        <f t="shared" si="60"/>
        <v>0</v>
      </c>
      <c r="AL60" s="183">
        <f t="shared" si="11"/>
        <v>0</v>
      </c>
      <c r="AM60" s="123">
        <v>1E-4</v>
      </c>
      <c r="AN60" s="123">
        <v>0.02</v>
      </c>
    </row>
    <row r="61" spans="1:40" ht="18.75" hidden="1" customHeight="1" x14ac:dyDescent="0.3">
      <c r="A61" s="229"/>
      <c r="B61" s="229">
        <f t="shared" si="12"/>
        <v>0</v>
      </c>
      <c r="C61" s="171">
        <v>46</v>
      </c>
      <c r="D61" s="231">
        <f t="shared" si="33"/>
        <v>0</v>
      </c>
      <c r="E61" s="162">
        <f t="shared" si="34"/>
        <v>0</v>
      </c>
      <c r="F61" s="180">
        <f t="shared" si="35"/>
        <v>0</v>
      </c>
      <c r="G61" s="172">
        <f t="shared" si="36"/>
        <v>0</v>
      </c>
      <c r="H61" s="162">
        <f t="shared" si="37"/>
        <v>0</v>
      </c>
      <c r="I61" s="171"/>
      <c r="J61" s="171"/>
      <c r="K61" s="162">
        <f t="shared" si="38"/>
        <v>0</v>
      </c>
      <c r="L61" s="203">
        <f t="shared" si="39"/>
        <v>0</v>
      </c>
      <c r="M61" s="213">
        <f t="shared" si="40"/>
        <v>2.7899999999999987E-2</v>
      </c>
      <c r="N61" s="162">
        <f t="shared" si="41"/>
        <v>0</v>
      </c>
      <c r="O61" s="116">
        <f t="shared" si="42"/>
        <v>0</v>
      </c>
      <c r="P61" s="173">
        <f t="shared" si="43"/>
        <v>0</v>
      </c>
      <c r="Q61" s="171">
        <f t="shared" si="44"/>
        <v>0</v>
      </c>
      <c r="R61" s="171">
        <f t="shared" si="45"/>
        <v>0</v>
      </c>
      <c r="S61" s="116">
        <f t="shared" si="46"/>
        <v>0</v>
      </c>
      <c r="T61" s="162">
        <f t="shared" si="47"/>
        <v>0</v>
      </c>
      <c r="U61" s="117"/>
      <c r="V61" s="106">
        <f t="shared" si="48"/>
        <v>0</v>
      </c>
      <c r="W61" s="111">
        <v>46</v>
      </c>
      <c r="X61" s="181">
        <f t="shared" si="49"/>
        <v>0</v>
      </c>
      <c r="Y61" s="112">
        <f t="shared" si="50"/>
        <v>0</v>
      </c>
      <c r="Z61" s="113">
        <f t="shared" si="51"/>
        <v>0</v>
      </c>
      <c r="AA61" s="156">
        <f t="shared" si="52"/>
        <v>0</v>
      </c>
      <c r="AB61" s="111"/>
      <c r="AC61" s="111"/>
      <c r="AD61" s="162">
        <f t="shared" si="53"/>
        <v>0</v>
      </c>
      <c r="AE61" s="156">
        <f t="shared" si="54"/>
        <v>0</v>
      </c>
      <c r="AF61" s="112">
        <f t="shared" si="55"/>
        <v>0</v>
      </c>
      <c r="AG61" s="114">
        <f t="shared" si="56"/>
        <v>0</v>
      </c>
      <c r="AH61" s="111">
        <f t="shared" si="57"/>
        <v>0</v>
      </c>
      <c r="AI61" s="111">
        <f t="shared" si="58"/>
        <v>0</v>
      </c>
      <c r="AJ61" s="115">
        <f t="shared" si="59"/>
        <v>0</v>
      </c>
      <c r="AK61" s="116">
        <f t="shared" si="60"/>
        <v>0</v>
      </c>
      <c r="AL61" s="183">
        <f t="shared" si="11"/>
        <v>0</v>
      </c>
      <c r="AM61" s="123">
        <v>1E-4</v>
      </c>
      <c r="AN61" s="123">
        <v>0.02</v>
      </c>
    </row>
    <row r="62" spans="1:40" ht="18.75" hidden="1" customHeight="1" x14ac:dyDescent="0.3">
      <c r="A62" s="229"/>
      <c r="B62" s="229">
        <f t="shared" si="12"/>
        <v>0</v>
      </c>
      <c r="C62" s="171">
        <v>47</v>
      </c>
      <c r="D62" s="231">
        <f t="shared" si="33"/>
        <v>0</v>
      </c>
      <c r="E62" s="162">
        <f t="shared" si="34"/>
        <v>0</v>
      </c>
      <c r="F62" s="180">
        <f t="shared" si="35"/>
        <v>0</v>
      </c>
      <c r="G62" s="172">
        <f t="shared" si="36"/>
        <v>0</v>
      </c>
      <c r="H62" s="162">
        <f t="shared" si="37"/>
        <v>0</v>
      </c>
      <c r="I62" s="171"/>
      <c r="J62" s="171"/>
      <c r="K62" s="162">
        <f t="shared" si="38"/>
        <v>0</v>
      </c>
      <c r="L62" s="203">
        <f t="shared" si="39"/>
        <v>0</v>
      </c>
      <c r="M62" s="213">
        <f t="shared" si="40"/>
        <v>2.7899999999999987E-2</v>
      </c>
      <c r="N62" s="162">
        <f t="shared" si="41"/>
        <v>0</v>
      </c>
      <c r="O62" s="116">
        <f t="shared" si="42"/>
        <v>0</v>
      </c>
      <c r="P62" s="173">
        <f t="shared" si="43"/>
        <v>0</v>
      </c>
      <c r="Q62" s="171">
        <f t="shared" si="44"/>
        <v>0</v>
      </c>
      <c r="R62" s="171">
        <f t="shared" si="45"/>
        <v>0</v>
      </c>
      <c r="S62" s="116">
        <f t="shared" si="46"/>
        <v>0</v>
      </c>
      <c r="T62" s="162">
        <f t="shared" si="47"/>
        <v>0</v>
      </c>
      <c r="U62" s="117"/>
      <c r="V62" s="106">
        <f t="shared" si="48"/>
        <v>0</v>
      </c>
      <c r="W62" s="111">
        <v>47</v>
      </c>
      <c r="X62" s="181">
        <f t="shared" si="49"/>
        <v>0</v>
      </c>
      <c r="Y62" s="112">
        <f t="shared" si="50"/>
        <v>0</v>
      </c>
      <c r="Z62" s="113">
        <f t="shared" si="51"/>
        <v>0</v>
      </c>
      <c r="AA62" s="156">
        <f t="shared" si="52"/>
        <v>0</v>
      </c>
      <c r="AB62" s="111"/>
      <c r="AC62" s="111"/>
      <c r="AD62" s="162">
        <f t="shared" si="53"/>
        <v>0</v>
      </c>
      <c r="AE62" s="156">
        <f t="shared" si="54"/>
        <v>0</v>
      </c>
      <c r="AF62" s="112">
        <f t="shared" si="55"/>
        <v>0</v>
      </c>
      <c r="AG62" s="114">
        <f t="shared" si="56"/>
        <v>0</v>
      </c>
      <c r="AH62" s="111">
        <f t="shared" si="57"/>
        <v>0</v>
      </c>
      <c r="AI62" s="111">
        <f t="shared" si="58"/>
        <v>0</v>
      </c>
      <c r="AJ62" s="115">
        <f t="shared" si="59"/>
        <v>0</v>
      </c>
      <c r="AK62" s="116">
        <f t="shared" si="60"/>
        <v>0</v>
      </c>
      <c r="AL62" s="183">
        <f t="shared" si="11"/>
        <v>0</v>
      </c>
      <c r="AM62" s="123">
        <v>1E-4</v>
      </c>
      <c r="AN62" s="123">
        <v>0.02</v>
      </c>
    </row>
    <row r="63" spans="1:40" ht="18.75" hidden="1" customHeight="1" x14ac:dyDescent="0.3">
      <c r="A63" s="229"/>
      <c r="B63" s="229">
        <f t="shared" si="12"/>
        <v>0</v>
      </c>
      <c r="C63" s="171">
        <v>48</v>
      </c>
      <c r="D63" s="231">
        <f t="shared" si="33"/>
        <v>0</v>
      </c>
      <c r="E63" s="162">
        <f t="shared" si="34"/>
        <v>0</v>
      </c>
      <c r="F63" s="180">
        <f t="shared" si="35"/>
        <v>0</v>
      </c>
      <c r="G63" s="172">
        <f t="shared" si="36"/>
        <v>0</v>
      </c>
      <c r="H63" s="162">
        <f t="shared" si="37"/>
        <v>0</v>
      </c>
      <c r="I63" s="171"/>
      <c r="J63" s="171"/>
      <c r="K63" s="162">
        <f t="shared" si="38"/>
        <v>0</v>
      </c>
      <c r="L63" s="203">
        <f t="shared" si="39"/>
        <v>0</v>
      </c>
      <c r="M63" s="213">
        <f t="shared" si="40"/>
        <v>2.7899999999999987E-2</v>
      </c>
      <c r="N63" s="162">
        <f t="shared" si="41"/>
        <v>0</v>
      </c>
      <c r="O63" s="116">
        <f t="shared" si="42"/>
        <v>0</v>
      </c>
      <c r="P63" s="173">
        <f t="shared" si="43"/>
        <v>0</v>
      </c>
      <c r="Q63" s="171">
        <f t="shared" si="44"/>
        <v>0</v>
      </c>
      <c r="R63" s="171">
        <f t="shared" si="45"/>
        <v>0</v>
      </c>
      <c r="S63" s="116">
        <f t="shared" si="46"/>
        <v>0</v>
      </c>
      <c r="T63" s="162">
        <f t="shared" si="47"/>
        <v>0</v>
      </c>
      <c r="U63" s="117"/>
      <c r="V63" s="106">
        <f t="shared" si="48"/>
        <v>0</v>
      </c>
      <c r="W63" s="111">
        <v>48</v>
      </c>
      <c r="X63" s="181">
        <f t="shared" si="49"/>
        <v>0</v>
      </c>
      <c r="Y63" s="112">
        <f t="shared" si="50"/>
        <v>0</v>
      </c>
      <c r="Z63" s="113">
        <f t="shared" si="51"/>
        <v>0</v>
      </c>
      <c r="AA63" s="156">
        <f t="shared" si="52"/>
        <v>0</v>
      </c>
      <c r="AB63" s="111"/>
      <c r="AC63" s="111"/>
      <c r="AD63" s="162">
        <f t="shared" si="53"/>
        <v>0</v>
      </c>
      <c r="AE63" s="156">
        <f t="shared" si="54"/>
        <v>0</v>
      </c>
      <c r="AF63" s="112">
        <f t="shared" si="55"/>
        <v>0</v>
      </c>
      <c r="AG63" s="114">
        <f t="shared" si="56"/>
        <v>0</v>
      </c>
      <c r="AH63" s="111">
        <f t="shared" si="57"/>
        <v>0</v>
      </c>
      <c r="AI63" s="111">
        <f t="shared" si="58"/>
        <v>0</v>
      </c>
      <c r="AJ63" s="115">
        <f t="shared" si="59"/>
        <v>0</v>
      </c>
      <c r="AK63" s="116">
        <f t="shared" si="60"/>
        <v>0</v>
      </c>
      <c r="AL63" s="183">
        <f t="shared" si="11"/>
        <v>0</v>
      </c>
      <c r="AM63" s="123">
        <v>1E-4</v>
      </c>
      <c r="AN63" s="123">
        <v>0.02</v>
      </c>
    </row>
    <row r="64" spans="1:40" ht="18.75" hidden="1" customHeight="1" x14ac:dyDescent="0.3">
      <c r="A64" s="229"/>
      <c r="B64" s="229">
        <f t="shared" si="12"/>
        <v>0</v>
      </c>
      <c r="C64" s="171">
        <v>49</v>
      </c>
      <c r="D64" s="231">
        <f t="shared" si="33"/>
        <v>0</v>
      </c>
      <c r="E64" s="162">
        <f t="shared" si="34"/>
        <v>0</v>
      </c>
      <c r="F64" s="180">
        <f t="shared" si="35"/>
        <v>0</v>
      </c>
      <c r="G64" s="172">
        <f t="shared" si="36"/>
        <v>0</v>
      </c>
      <c r="H64" s="162">
        <f t="shared" si="37"/>
        <v>0</v>
      </c>
      <c r="I64" s="171"/>
      <c r="J64" s="171"/>
      <c r="K64" s="162">
        <f t="shared" si="38"/>
        <v>0</v>
      </c>
      <c r="L64" s="203">
        <f t="shared" si="39"/>
        <v>0</v>
      </c>
      <c r="M64" s="213">
        <f t="shared" si="40"/>
        <v>2.7899999999999987E-2</v>
      </c>
      <c r="N64" s="162">
        <f t="shared" si="41"/>
        <v>0</v>
      </c>
      <c r="O64" s="116">
        <f t="shared" si="42"/>
        <v>0</v>
      </c>
      <c r="P64" s="173">
        <f t="shared" si="43"/>
        <v>0</v>
      </c>
      <c r="Q64" s="171">
        <f t="shared" si="44"/>
        <v>0</v>
      </c>
      <c r="R64" s="171">
        <f t="shared" si="45"/>
        <v>0</v>
      </c>
      <c r="S64" s="116">
        <f t="shared" si="46"/>
        <v>0</v>
      </c>
      <c r="T64" s="162">
        <f t="shared" si="47"/>
        <v>0</v>
      </c>
      <c r="U64" s="117"/>
      <c r="V64" s="106">
        <f t="shared" si="48"/>
        <v>0</v>
      </c>
      <c r="W64" s="111">
        <v>49</v>
      </c>
      <c r="X64" s="181">
        <f t="shared" si="49"/>
        <v>0</v>
      </c>
      <c r="Y64" s="112">
        <f t="shared" si="50"/>
        <v>0</v>
      </c>
      <c r="Z64" s="113">
        <f t="shared" si="51"/>
        <v>0</v>
      </c>
      <c r="AA64" s="156">
        <f t="shared" si="52"/>
        <v>0</v>
      </c>
      <c r="AB64" s="111"/>
      <c r="AC64" s="111"/>
      <c r="AD64" s="162">
        <f t="shared" si="53"/>
        <v>0</v>
      </c>
      <c r="AE64" s="156">
        <f t="shared" si="54"/>
        <v>0</v>
      </c>
      <c r="AF64" s="112">
        <f t="shared" si="55"/>
        <v>0</v>
      </c>
      <c r="AG64" s="114">
        <f t="shared" si="56"/>
        <v>0</v>
      </c>
      <c r="AH64" s="111">
        <f t="shared" si="57"/>
        <v>0</v>
      </c>
      <c r="AI64" s="111">
        <f t="shared" si="58"/>
        <v>0</v>
      </c>
      <c r="AJ64" s="115">
        <f t="shared" si="59"/>
        <v>0</v>
      </c>
      <c r="AK64" s="116">
        <f t="shared" si="60"/>
        <v>0</v>
      </c>
      <c r="AL64" s="183">
        <f t="shared" si="11"/>
        <v>0</v>
      </c>
      <c r="AM64" s="123">
        <v>1E-4</v>
      </c>
      <c r="AN64" s="123">
        <v>0.02</v>
      </c>
    </row>
    <row r="65" spans="1:40" ht="18.75" hidden="1" customHeight="1" x14ac:dyDescent="0.3">
      <c r="A65" s="229"/>
      <c r="B65" s="229">
        <f t="shared" si="12"/>
        <v>0</v>
      </c>
      <c r="C65" s="171">
        <v>50</v>
      </c>
      <c r="D65" s="231">
        <f t="shared" si="33"/>
        <v>0</v>
      </c>
      <c r="E65" s="162">
        <f t="shared" si="34"/>
        <v>0</v>
      </c>
      <c r="F65" s="180">
        <f t="shared" si="35"/>
        <v>0</v>
      </c>
      <c r="G65" s="172">
        <f t="shared" si="36"/>
        <v>0</v>
      </c>
      <c r="H65" s="162">
        <f t="shared" si="37"/>
        <v>0</v>
      </c>
      <c r="I65" s="171"/>
      <c r="J65" s="171"/>
      <c r="K65" s="162">
        <f t="shared" si="38"/>
        <v>0</v>
      </c>
      <c r="L65" s="203">
        <f t="shared" si="39"/>
        <v>0</v>
      </c>
      <c r="M65" s="213">
        <f t="shared" si="40"/>
        <v>2.7899999999999987E-2</v>
      </c>
      <c r="N65" s="162">
        <f t="shared" si="41"/>
        <v>0</v>
      </c>
      <c r="O65" s="116">
        <f t="shared" si="42"/>
        <v>0</v>
      </c>
      <c r="P65" s="173">
        <f t="shared" si="43"/>
        <v>0</v>
      </c>
      <c r="Q65" s="171">
        <f t="shared" si="44"/>
        <v>0</v>
      </c>
      <c r="R65" s="171">
        <f t="shared" si="45"/>
        <v>0</v>
      </c>
      <c r="S65" s="116">
        <f t="shared" si="46"/>
        <v>0</v>
      </c>
      <c r="T65" s="162">
        <f t="shared" si="47"/>
        <v>0</v>
      </c>
      <c r="U65" s="117"/>
      <c r="V65" s="106">
        <f t="shared" si="48"/>
        <v>0</v>
      </c>
      <c r="W65" s="111">
        <v>50</v>
      </c>
      <c r="X65" s="181">
        <f t="shared" si="49"/>
        <v>0</v>
      </c>
      <c r="Y65" s="112">
        <f t="shared" si="50"/>
        <v>0</v>
      </c>
      <c r="Z65" s="113">
        <f t="shared" si="51"/>
        <v>0</v>
      </c>
      <c r="AA65" s="156">
        <f t="shared" si="52"/>
        <v>0</v>
      </c>
      <c r="AB65" s="111"/>
      <c r="AC65" s="111"/>
      <c r="AD65" s="162">
        <f t="shared" si="53"/>
        <v>0</v>
      </c>
      <c r="AE65" s="156">
        <f t="shared" si="54"/>
        <v>0</v>
      </c>
      <c r="AF65" s="112">
        <f t="shared" si="55"/>
        <v>0</v>
      </c>
      <c r="AG65" s="114">
        <f t="shared" si="56"/>
        <v>0</v>
      </c>
      <c r="AH65" s="111">
        <f t="shared" si="57"/>
        <v>0</v>
      </c>
      <c r="AI65" s="111">
        <f t="shared" si="58"/>
        <v>0</v>
      </c>
      <c r="AJ65" s="115">
        <f t="shared" si="59"/>
        <v>0</v>
      </c>
      <c r="AK65" s="116">
        <f t="shared" si="60"/>
        <v>0</v>
      </c>
      <c r="AL65" s="183">
        <f t="shared" si="11"/>
        <v>0</v>
      </c>
      <c r="AM65" s="123">
        <v>1E-4</v>
      </c>
      <c r="AN65" s="123">
        <v>0.02</v>
      </c>
    </row>
    <row r="66" spans="1:40" ht="18.75" hidden="1" customHeight="1" x14ac:dyDescent="0.3">
      <c r="A66" s="229"/>
      <c r="B66" s="229">
        <f t="shared" si="12"/>
        <v>0</v>
      </c>
      <c r="C66" s="171">
        <v>51</v>
      </c>
      <c r="D66" s="231">
        <f t="shared" si="33"/>
        <v>0</v>
      </c>
      <c r="E66" s="162">
        <f t="shared" si="34"/>
        <v>0</v>
      </c>
      <c r="F66" s="180">
        <f t="shared" si="35"/>
        <v>0</v>
      </c>
      <c r="G66" s="172">
        <f t="shared" si="36"/>
        <v>0</v>
      </c>
      <c r="H66" s="162">
        <f t="shared" si="37"/>
        <v>0</v>
      </c>
      <c r="I66" s="171"/>
      <c r="J66" s="171"/>
      <c r="K66" s="162">
        <f t="shared" si="38"/>
        <v>0</v>
      </c>
      <c r="L66" s="203">
        <f t="shared" si="39"/>
        <v>0</v>
      </c>
      <c r="M66" s="213">
        <f t="shared" si="40"/>
        <v>2.7899999999999987E-2</v>
      </c>
      <c r="N66" s="162">
        <f t="shared" si="41"/>
        <v>0</v>
      </c>
      <c r="O66" s="116">
        <f t="shared" si="42"/>
        <v>0</v>
      </c>
      <c r="P66" s="173">
        <f t="shared" si="43"/>
        <v>0</v>
      </c>
      <c r="Q66" s="171">
        <f t="shared" si="44"/>
        <v>0</v>
      </c>
      <c r="R66" s="171">
        <f t="shared" si="45"/>
        <v>0</v>
      </c>
      <c r="S66" s="116">
        <f t="shared" si="46"/>
        <v>0</v>
      </c>
      <c r="T66" s="162">
        <f t="shared" si="47"/>
        <v>0</v>
      </c>
      <c r="U66" s="117"/>
      <c r="V66" s="106">
        <f t="shared" si="48"/>
        <v>0</v>
      </c>
      <c r="W66" s="111">
        <v>51</v>
      </c>
      <c r="X66" s="181">
        <f t="shared" si="49"/>
        <v>0</v>
      </c>
      <c r="Y66" s="112">
        <f t="shared" si="50"/>
        <v>0</v>
      </c>
      <c r="Z66" s="113">
        <f t="shared" si="51"/>
        <v>0</v>
      </c>
      <c r="AA66" s="156">
        <f t="shared" si="52"/>
        <v>0</v>
      </c>
      <c r="AB66" s="111"/>
      <c r="AC66" s="111"/>
      <c r="AD66" s="162">
        <f t="shared" si="53"/>
        <v>0</v>
      </c>
      <c r="AE66" s="156">
        <f t="shared" si="54"/>
        <v>0</v>
      </c>
      <c r="AF66" s="112">
        <f t="shared" si="55"/>
        <v>0</v>
      </c>
      <c r="AG66" s="114">
        <f t="shared" si="56"/>
        <v>0</v>
      </c>
      <c r="AH66" s="111">
        <f t="shared" si="57"/>
        <v>0</v>
      </c>
      <c r="AI66" s="111">
        <f t="shared" si="58"/>
        <v>0</v>
      </c>
      <c r="AJ66" s="115">
        <f t="shared" si="59"/>
        <v>0</v>
      </c>
      <c r="AK66" s="116">
        <f t="shared" si="60"/>
        <v>0</v>
      </c>
      <c r="AL66" s="183">
        <f t="shared" si="11"/>
        <v>0</v>
      </c>
      <c r="AM66" s="123">
        <v>1E-4</v>
      </c>
      <c r="AN66" s="123">
        <v>0.02</v>
      </c>
    </row>
    <row r="67" spans="1:40" ht="18.75" hidden="1" customHeight="1" x14ac:dyDescent="0.3">
      <c r="A67" s="229"/>
      <c r="B67" s="229">
        <f t="shared" si="12"/>
        <v>0</v>
      </c>
      <c r="C67" s="171">
        <v>52</v>
      </c>
      <c r="D67" s="231">
        <f t="shared" si="33"/>
        <v>0</v>
      </c>
      <c r="E67" s="162">
        <f t="shared" si="34"/>
        <v>0</v>
      </c>
      <c r="F67" s="180">
        <f t="shared" si="35"/>
        <v>0</v>
      </c>
      <c r="G67" s="172">
        <f t="shared" si="36"/>
        <v>0</v>
      </c>
      <c r="H67" s="162">
        <f t="shared" si="37"/>
        <v>0</v>
      </c>
      <c r="I67" s="171"/>
      <c r="J67" s="171"/>
      <c r="K67" s="162">
        <f t="shared" si="38"/>
        <v>0</v>
      </c>
      <c r="L67" s="203">
        <f t="shared" si="39"/>
        <v>0</v>
      </c>
      <c r="M67" s="213">
        <f t="shared" si="40"/>
        <v>2.7899999999999987E-2</v>
      </c>
      <c r="N67" s="162">
        <f t="shared" si="41"/>
        <v>0</v>
      </c>
      <c r="O67" s="116">
        <f t="shared" si="42"/>
        <v>0</v>
      </c>
      <c r="P67" s="173">
        <f t="shared" si="43"/>
        <v>0</v>
      </c>
      <c r="Q67" s="171">
        <f t="shared" si="44"/>
        <v>0</v>
      </c>
      <c r="R67" s="171">
        <f t="shared" si="45"/>
        <v>0</v>
      </c>
      <c r="S67" s="116">
        <f t="shared" si="46"/>
        <v>0</v>
      </c>
      <c r="T67" s="162">
        <f t="shared" si="47"/>
        <v>0</v>
      </c>
      <c r="U67" s="117"/>
      <c r="V67" s="106">
        <f t="shared" si="48"/>
        <v>0</v>
      </c>
      <c r="W67" s="111">
        <v>52</v>
      </c>
      <c r="X67" s="181">
        <f t="shared" si="49"/>
        <v>0</v>
      </c>
      <c r="Y67" s="112">
        <f t="shared" si="50"/>
        <v>0</v>
      </c>
      <c r="Z67" s="113">
        <f t="shared" si="51"/>
        <v>0</v>
      </c>
      <c r="AA67" s="156">
        <f t="shared" si="52"/>
        <v>0</v>
      </c>
      <c r="AB67" s="111"/>
      <c r="AC67" s="111"/>
      <c r="AD67" s="162">
        <f t="shared" si="53"/>
        <v>0</v>
      </c>
      <c r="AE67" s="156">
        <f t="shared" si="54"/>
        <v>0</v>
      </c>
      <c r="AF67" s="112">
        <f t="shared" si="55"/>
        <v>0</v>
      </c>
      <c r="AG67" s="114">
        <f t="shared" si="56"/>
        <v>0</v>
      </c>
      <c r="AH67" s="111">
        <f t="shared" si="57"/>
        <v>0</v>
      </c>
      <c r="AI67" s="111">
        <f t="shared" si="58"/>
        <v>0</v>
      </c>
      <c r="AJ67" s="115">
        <f t="shared" si="59"/>
        <v>0</v>
      </c>
      <c r="AK67" s="116">
        <f t="shared" si="60"/>
        <v>0</v>
      </c>
      <c r="AL67" s="183">
        <f t="shared" si="11"/>
        <v>0</v>
      </c>
      <c r="AM67" s="123">
        <v>1E-4</v>
      </c>
      <c r="AN67" s="123">
        <v>0.02</v>
      </c>
    </row>
    <row r="68" spans="1:40" ht="18.75" hidden="1" customHeight="1" x14ac:dyDescent="0.3">
      <c r="A68" s="229"/>
      <c r="B68" s="229">
        <f t="shared" si="12"/>
        <v>0</v>
      </c>
      <c r="C68" s="171">
        <v>53</v>
      </c>
      <c r="D68" s="231">
        <f t="shared" si="33"/>
        <v>0</v>
      </c>
      <c r="E68" s="162">
        <f t="shared" si="34"/>
        <v>0</v>
      </c>
      <c r="F68" s="180">
        <f t="shared" si="35"/>
        <v>0</v>
      </c>
      <c r="G68" s="172">
        <f t="shared" si="36"/>
        <v>0</v>
      </c>
      <c r="H68" s="162">
        <f t="shared" si="37"/>
        <v>0</v>
      </c>
      <c r="I68" s="171"/>
      <c r="J68" s="171"/>
      <c r="K68" s="162">
        <f t="shared" si="38"/>
        <v>0</v>
      </c>
      <c r="L68" s="203">
        <f t="shared" si="39"/>
        <v>0</v>
      </c>
      <c r="M68" s="213">
        <f t="shared" si="40"/>
        <v>2.7899999999999987E-2</v>
      </c>
      <c r="N68" s="162">
        <f t="shared" si="41"/>
        <v>0</v>
      </c>
      <c r="O68" s="116">
        <f t="shared" si="42"/>
        <v>0</v>
      </c>
      <c r="P68" s="173">
        <f t="shared" si="43"/>
        <v>0</v>
      </c>
      <c r="Q68" s="171">
        <f t="shared" si="44"/>
        <v>0</v>
      </c>
      <c r="R68" s="171">
        <f t="shared" si="45"/>
        <v>0</v>
      </c>
      <c r="S68" s="116">
        <f t="shared" si="46"/>
        <v>0</v>
      </c>
      <c r="T68" s="162">
        <f t="shared" si="47"/>
        <v>0</v>
      </c>
      <c r="U68" s="117"/>
      <c r="V68" s="106">
        <f t="shared" si="48"/>
        <v>0</v>
      </c>
      <c r="W68" s="111">
        <v>53</v>
      </c>
      <c r="X68" s="181">
        <f t="shared" si="49"/>
        <v>0</v>
      </c>
      <c r="Y68" s="112">
        <f t="shared" si="50"/>
        <v>0</v>
      </c>
      <c r="Z68" s="113">
        <f t="shared" si="51"/>
        <v>0</v>
      </c>
      <c r="AA68" s="156">
        <f t="shared" si="52"/>
        <v>0</v>
      </c>
      <c r="AB68" s="111"/>
      <c r="AC68" s="111"/>
      <c r="AD68" s="162">
        <f t="shared" si="53"/>
        <v>0</v>
      </c>
      <c r="AE68" s="156">
        <f t="shared" si="54"/>
        <v>0</v>
      </c>
      <c r="AF68" s="112">
        <f t="shared" si="55"/>
        <v>0</v>
      </c>
      <c r="AG68" s="114">
        <f t="shared" si="56"/>
        <v>0</v>
      </c>
      <c r="AH68" s="111">
        <f t="shared" si="57"/>
        <v>0</v>
      </c>
      <c r="AI68" s="111">
        <f t="shared" si="58"/>
        <v>0</v>
      </c>
      <c r="AJ68" s="115">
        <f t="shared" si="59"/>
        <v>0</v>
      </c>
      <c r="AK68" s="116">
        <f t="shared" si="60"/>
        <v>0</v>
      </c>
      <c r="AL68" s="183">
        <f t="shared" si="11"/>
        <v>0</v>
      </c>
      <c r="AM68" s="123">
        <v>1E-4</v>
      </c>
      <c r="AN68" s="123">
        <v>0.02</v>
      </c>
    </row>
    <row r="69" spans="1:40" ht="18.75" hidden="1" customHeight="1" x14ac:dyDescent="0.3">
      <c r="A69" s="229"/>
      <c r="B69" s="229">
        <f t="shared" si="12"/>
        <v>0</v>
      </c>
      <c r="C69" s="171">
        <v>54</v>
      </c>
      <c r="D69" s="231">
        <f t="shared" si="33"/>
        <v>0</v>
      </c>
      <c r="E69" s="162">
        <f t="shared" si="34"/>
        <v>0</v>
      </c>
      <c r="F69" s="180">
        <f t="shared" si="35"/>
        <v>0</v>
      </c>
      <c r="G69" s="172">
        <f t="shared" si="36"/>
        <v>0</v>
      </c>
      <c r="H69" s="162">
        <f t="shared" si="37"/>
        <v>0</v>
      </c>
      <c r="I69" s="171"/>
      <c r="J69" s="171"/>
      <c r="K69" s="162">
        <f t="shared" si="38"/>
        <v>0</v>
      </c>
      <c r="L69" s="203">
        <f t="shared" si="39"/>
        <v>0</v>
      </c>
      <c r="M69" s="213">
        <f t="shared" si="40"/>
        <v>2.7899999999999987E-2</v>
      </c>
      <c r="N69" s="162">
        <f t="shared" si="41"/>
        <v>0</v>
      </c>
      <c r="O69" s="116">
        <f t="shared" si="42"/>
        <v>0</v>
      </c>
      <c r="P69" s="173">
        <f t="shared" si="43"/>
        <v>0</v>
      </c>
      <c r="Q69" s="171">
        <f t="shared" si="44"/>
        <v>0</v>
      </c>
      <c r="R69" s="171">
        <f t="shared" si="45"/>
        <v>0</v>
      </c>
      <c r="S69" s="116">
        <f t="shared" si="46"/>
        <v>0</v>
      </c>
      <c r="T69" s="162">
        <f t="shared" si="47"/>
        <v>0</v>
      </c>
      <c r="U69" s="117"/>
      <c r="V69" s="106">
        <f t="shared" si="48"/>
        <v>0</v>
      </c>
      <c r="W69" s="111">
        <v>54</v>
      </c>
      <c r="X69" s="181">
        <f t="shared" si="49"/>
        <v>0</v>
      </c>
      <c r="Y69" s="112">
        <f t="shared" si="50"/>
        <v>0</v>
      </c>
      <c r="Z69" s="113">
        <f t="shared" si="51"/>
        <v>0</v>
      </c>
      <c r="AA69" s="156">
        <f t="shared" si="52"/>
        <v>0</v>
      </c>
      <c r="AB69" s="111"/>
      <c r="AC69" s="111"/>
      <c r="AD69" s="162">
        <f t="shared" si="53"/>
        <v>0</v>
      </c>
      <c r="AE69" s="156">
        <f t="shared" si="54"/>
        <v>0</v>
      </c>
      <c r="AF69" s="112">
        <f t="shared" si="55"/>
        <v>0</v>
      </c>
      <c r="AG69" s="114">
        <f t="shared" si="56"/>
        <v>0</v>
      </c>
      <c r="AH69" s="111">
        <f t="shared" si="57"/>
        <v>0</v>
      </c>
      <c r="AI69" s="111">
        <f t="shared" si="58"/>
        <v>0</v>
      </c>
      <c r="AJ69" s="115">
        <f t="shared" si="59"/>
        <v>0</v>
      </c>
      <c r="AK69" s="116">
        <f t="shared" si="60"/>
        <v>0</v>
      </c>
      <c r="AL69" s="183">
        <f t="shared" si="11"/>
        <v>0</v>
      </c>
      <c r="AM69" s="123">
        <v>1E-4</v>
      </c>
      <c r="AN69" s="123">
        <v>0.02</v>
      </c>
    </row>
    <row r="70" spans="1:40" ht="18.75" hidden="1" customHeight="1" x14ac:dyDescent="0.3">
      <c r="A70" s="229"/>
      <c r="B70" s="229">
        <f t="shared" si="12"/>
        <v>0</v>
      </c>
      <c r="C70" s="171">
        <v>55</v>
      </c>
      <c r="D70" s="231">
        <f t="shared" si="33"/>
        <v>0</v>
      </c>
      <c r="E70" s="162">
        <f t="shared" si="34"/>
        <v>0</v>
      </c>
      <c r="F70" s="180">
        <f t="shared" si="35"/>
        <v>0</v>
      </c>
      <c r="G70" s="172">
        <f t="shared" si="36"/>
        <v>0</v>
      </c>
      <c r="H70" s="162">
        <f t="shared" si="37"/>
        <v>0</v>
      </c>
      <c r="I70" s="171"/>
      <c r="J70" s="171"/>
      <c r="K70" s="162">
        <f t="shared" si="38"/>
        <v>0</v>
      </c>
      <c r="L70" s="203">
        <f t="shared" si="39"/>
        <v>0</v>
      </c>
      <c r="M70" s="213">
        <f t="shared" si="40"/>
        <v>2.7899999999999987E-2</v>
      </c>
      <c r="N70" s="162">
        <f t="shared" si="41"/>
        <v>0</v>
      </c>
      <c r="O70" s="116">
        <f t="shared" si="42"/>
        <v>0</v>
      </c>
      <c r="P70" s="173">
        <f t="shared" si="43"/>
        <v>0</v>
      </c>
      <c r="Q70" s="171">
        <f t="shared" si="44"/>
        <v>0</v>
      </c>
      <c r="R70" s="171">
        <f t="shared" si="45"/>
        <v>0</v>
      </c>
      <c r="S70" s="116">
        <f t="shared" si="46"/>
        <v>0</v>
      </c>
      <c r="T70" s="162">
        <f t="shared" si="47"/>
        <v>0</v>
      </c>
      <c r="U70" s="117"/>
      <c r="V70" s="106">
        <f t="shared" si="48"/>
        <v>0</v>
      </c>
      <c r="W70" s="111">
        <v>55</v>
      </c>
      <c r="X70" s="181">
        <f t="shared" si="49"/>
        <v>0</v>
      </c>
      <c r="Y70" s="112">
        <f t="shared" si="50"/>
        <v>0</v>
      </c>
      <c r="Z70" s="113">
        <f t="shared" si="51"/>
        <v>0</v>
      </c>
      <c r="AA70" s="156">
        <f t="shared" si="52"/>
        <v>0</v>
      </c>
      <c r="AB70" s="111"/>
      <c r="AC70" s="111"/>
      <c r="AD70" s="162">
        <f t="shared" si="53"/>
        <v>0</v>
      </c>
      <c r="AE70" s="156">
        <f t="shared" si="54"/>
        <v>0</v>
      </c>
      <c r="AF70" s="112">
        <f t="shared" si="55"/>
        <v>0</v>
      </c>
      <c r="AG70" s="114">
        <f t="shared" si="56"/>
        <v>0</v>
      </c>
      <c r="AH70" s="111">
        <f t="shared" si="57"/>
        <v>0</v>
      </c>
      <c r="AI70" s="111">
        <f t="shared" si="58"/>
        <v>0</v>
      </c>
      <c r="AJ70" s="115">
        <f t="shared" si="59"/>
        <v>0</v>
      </c>
      <c r="AK70" s="116">
        <f t="shared" si="60"/>
        <v>0</v>
      </c>
      <c r="AL70" s="183">
        <f t="shared" si="11"/>
        <v>0</v>
      </c>
      <c r="AM70" s="123">
        <v>1E-4</v>
      </c>
      <c r="AN70" s="123">
        <v>0.02</v>
      </c>
    </row>
    <row r="71" spans="1:40" ht="18.75" hidden="1" customHeight="1" x14ac:dyDescent="0.3">
      <c r="A71" s="229"/>
      <c r="B71" s="229">
        <f t="shared" si="12"/>
        <v>0</v>
      </c>
      <c r="C71" s="171">
        <v>56</v>
      </c>
      <c r="D71" s="231">
        <f t="shared" si="33"/>
        <v>0</v>
      </c>
      <c r="E71" s="162">
        <f t="shared" si="34"/>
        <v>0</v>
      </c>
      <c r="F71" s="180">
        <f t="shared" si="35"/>
        <v>0</v>
      </c>
      <c r="G71" s="172">
        <f t="shared" si="36"/>
        <v>0</v>
      </c>
      <c r="H71" s="162">
        <f t="shared" si="37"/>
        <v>0</v>
      </c>
      <c r="I71" s="171"/>
      <c r="J71" s="171"/>
      <c r="K71" s="162">
        <f t="shared" si="38"/>
        <v>0</v>
      </c>
      <c r="L71" s="203">
        <f t="shared" si="39"/>
        <v>0</v>
      </c>
      <c r="M71" s="213">
        <f t="shared" si="40"/>
        <v>2.7899999999999987E-2</v>
      </c>
      <c r="N71" s="162">
        <f t="shared" si="41"/>
        <v>0</v>
      </c>
      <c r="O71" s="116">
        <f t="shared" si="42"/>
        <v>0</v>
      </c>
      <c r="P71" s="173">
        <f t="shared" si="43"/>
        <v>0</v>
      </c>
      <c r="Q71" s="171">
        <f t="shared" si="44"/>
        <v>0</v>
      </c>
      <c r="R71" s="171">
        <f t="shared" si="45"/>
        <v>0</v>
      </c>
      <c r="S71" s="116">
        <f t="shared" si="46"/>
        <v>0</v>
      </c>
      <c r="T71" s="162">
        <f t="shared" si="47"/>
        <v>0</v>
      </c>
      <c r="U71" s="117"/>
      <c r="V71" s="106">
        <f t="shared" si="48"/>
        <v>0</v>
      </c>
      <c r="W71" s="111">
        <v>56</v>
      </c>
      <c r="X71" s="181">
        <f t="shared" si="49"/>
        <v>0</v>
      </c>
      <c r="Y71" s="112">
        <f t="shared" si="50"/>
        <v>0</v>
      </c>
      <c r="Z71" s="113">
        <f t="shared" si="51"/>
        <v>0</v>
      </c>
      <c r="AA71" s="156">
        <f t="shared" si="52"/>
        <v>0</v>
      </c>
      <c r="AB71" s="111"/>
      <c r="AC71" s="111"/>
      <c r="AD71" s="162">
        <f t="shared" si="53"/>
        <v>0</v>
      </c>
      <c r="AE71" s="156">
        <f t="shared" si="54"/>
        <v>0</v>
      </c>
      <c r="AF71" s="112">
        <f t="shared" si="55"/>
        <v>0</v>
      </c>
      <c r="AG71" s="114">
        <f t="shared" si="56"/>
        <v>0</v>
      </c>
      <c r="AH71" s="111">
        <f t="shared" si="57"/>
        <v>0</v>
      </c>
      <c r="AI71" s="111">
        <f t="shared" si="58"/>
        <v>0</v>
      </c>
      <c r="AJ71" s="115">
        <f t="shared" si="59"/>
        <v>0</v>
      </c>
      <c r="AK71" s="116">
        <f t="shared" si="60"/>
        <v>0</v>
      </c>
      <c r="AL71" s="183">
        <f t="shared" si="11"/>
        <v>0</v>
      </c>
      <c r="AM71" s="123">
        <v>1E-4</v>
      </c>
      <c r="AN71" s="123">
        <v>0.02</v>
      </c>
    </row>
    <row r="72" spans="1:40" ht="18.75" hidden="1" customHeight="1" x14ac:dyDescent="0.3">
      <c r="A72" s="229"/>
      <c r="B72" s="229">
        <f t="shared" si="12"/>
        <v>0</v>
      </c>
      <c r="C72" s="171">
        <v>57</v>
      </c>
      <c r="D72" s="231">
        <f t="shared" si="33"/>
        <v>0</v>
      </c>
      <c r="E72" s="162">
        <f t="shared" si="34"/>
        <v>0</v>
      </c>
      <c r="F72" s="180">
        <f t="shared" si="35"/>
        <v>0</v>
      </c>
      <c r="G72" s="172">
        <f t="shared" si="36"/>
        <v>0</v>
      </c>
      <c r="H72" s="162">
        <f t="shared" si="37"/>
        <v>0</v>
      </c>
      <c r="I72" s="171"/>
      <c r="J72" s="171"/>
      <c r="K72" s="162">
        <f t="shared" si="38"/>
        <v>0</v>
      </c>
      <c r="L72" s="203">
        <f t="shared" si="39"/>
        <v>0</v>
      </c>
      <c r="M72" s="213">
        <f t="shared" si="40"/>
        <v>2.7899999999999987E-2</v>
      </c>
      <c r="N72" s="162">
        <f t="shared" si="41"/>
        <v>0</v>
      </c>
      <c r="O72" s="116">
        <f t="shared" si="42"/>
        <v>0</v>
      </c>
      <c r="P72" s="173">
        <f t="shared" si="43"/>
        <v>0</v>
      </c>
      <c r="Q72" s="171">
        <f t="shared" si="44"/>
        <v>0</v>
      </c>
      <c r="R72" s="171">
        <f t="shared" si="45"/>
        <v>0</v>
      </c>
      <c r="S72" s="116">
        <f t="shared" si="46"/>
        <v>0</v>
      </c>
      <c r="T72" s="162">
        <f t="shared" si="47"/>
        <v>0</v>
      </c>
      <c r="U72" s="117"/>
      <c r="V72" s="106">
        <f t="shared" si="48"/>
        <v>0</v>
      </c>
      <c r="W72" s="111">
        <v>57</v>
      </c>
      <c r="X72" s="181">
        <f t="shared" si="49"/>
        <v>0</v>
      </c>
      <c r="Y72" s="112">
        <f t="shared" si="50"/>
        <v>0</v>
      </c>
      <c r="Z72" s="113">
        <f t="shared" si="51"/>
        <v>0</v>
      </c>
      <c r="AA72" s="156">
        <f t="shared" si="52"/>
        <v>0</v>
      </c>
      <c r="AB72" s="111"/>
      <c r="AC72" s="111"/>
      <c r="AD72" s="162">
        <f t="shared" si="53"/>
        <v>0</v>
      </c>
      <c r="AE72" s="156">
        <f t="shared" si="54"/>
        <v>0</v>
      </c>
      <c r="AF72" s="112">
        <f t="shared" si="55"/>
        <v>0</v>
      </c>
      <c r="AG72" s="114">
        <f t="shared" si="56"/>
        <v>0</v>
      </c>
      <c r="AH72" s="111">
        <f t="shared" si="57"/>
        <v>0</v>
      </c>
      <c r="AI72" s="111">
        <f t="shared" si="58"/>
        <v>0</v>
      </c>
      <c r="AJ72" s="115">
        <f t="shared" si="59"/>
        <v>0</v>
      </c>
      <c r="AK72" s="116">
        <f t="shared" si="60"/>
        <v>0</v>
      </c>
      <c r="AL72" s="183">
        <f t="shared" si="11"/>
        <v>0</v>
      </c>
      <c r="AM72" s="123">
        <v>1E-4</v>
      </c>
      <c r="AN72" s="123">
        <v>0.02</v>
      </c>
    </row>
    <row r="73" spans="1:40" ht="18.75" hidden="1" customHeight="1" x14ac:dyDescent="0.3">
      <c r="A73" s="229"/>
      <c r="B73" s="229">
        <f t="shared" si="12"/>
        <v>0</v>
      </c>
      <c r="C73" s="171">
        <v>58</v>
      </c>
      <c r="D73" s="231">
        <f t="shared" si="33"/>
        <v>0</v>
      </c>
      <c r="E73" s="162">
        <f t="shared" si="34"/>
        <v>0</v>
      </c>
      <c r="F73" s="180">
        <f t="shared" si="35"/>
        <v>0</v>
      </c>
      <c r="G73" s="172">
        <f t="shared" si="36"/>
        <v>0</v>
      </c>
      <c r="H73" s="162">
        <f t="shared" si="37"/>
        <v>0</v>
      </c>
      <c r="I73" s="171"/>
      <c r="J73" s="171"/>
      <c r="K73" s="162">
        <f t="shared" si="38"/>
        <v>0</v>
      </c>
      <c r="L73" s="203">
        <f t="shared" si="39"/>
        <v>0</v>
      </c>
      <c r="M73" s="213">
        <f t="shared" si="40"/>
        <v>2.7899999999999987E-2</v>
      </c>
      <c r="N73" s="162">
        <f t="shared" si="41"/>
        <v>0</v>
      </c>
      <c r="O73" s="116">
        <f t="shared" si="42"/>
        <v>0</v>
      </c>
      <c r="P73" s="173">
        <f t="shared" si="43"/>
        <v>0</v>
      </c>
      <c r="Q73" s="171">
        <f t="shared" si="44"/>
        <v>0</v>
      </c>
      <c r="R73" s="171">
        <f t="shared" si="45"/>
        <v>0</v>
      </c>
      <c r="S73" s="116">
        <f t="shared" si="46"/>
        <v>0</v>
      </c>
      <c r="T73" s="162">
        <f t="shared" si="47"/>
        <v>0</v>
      </c>
      <c r="U73" s="117"/>
      <c r="V73" s="106">
        <f t="shared" si="48"/>
        <v>0</v>
      </c>
      <c r="W73" s="111">
        <v>58</v>
      </c>
      <c r="X73" s="181">
        <f t="shared" si="49"/>
        <v>0</v>
      </c>
      <c r="Y73" s="112">
        <f t="shared" si="50"/>
        <v>0</v>
      </c>
      <c r="Z73" s="113">
        <f t="shared" si="51"/>
        <v>0</v>
      </c>
      <c r="AA73" s="156">
        <f t="shared" si="52"/>
        <v>0</v>
      </c>
      <c r="AB73" s="111"/>
      <c r="AC73" s="111"/>
      <c r="AD73" s="162">
        <f t="shared" si="53"/>
        <v>0</v>
      </c>
      <c r="AE73" s="156">
        <f t="shared" si="54"/>
        <v>0</v>
      </c>
      <c r="AF73" s="112">
        <f t="shared" si="55"/>
        <v>0</v>
      </c>
      <c r="AG73" s="114">
        <f t="shared" si="56"/>
        <v>0</v>
      </c>
      <c r="AH73" s="111">
        <f t="shared" si="57"/>
        <v>0</v>
      </c>
      <c r="AI73" s="111">
        <f t="shared" si="58"/>
        <v>0</v>
      </c>
      <c r="AJ73" s="115">
        <f t="shared" si="59"/>
        <v>0</v>
      </c>
      <c r="AK73" s="116">
        <f t="shared" si="60"/>
        <v>0</v>
      </c>
      <c r="AL73" s="183">
        <f t="shared" si="11"/>
        <v>0</v>
      </c>
      <c r="AM73" s="123">
        <v>1E-4</v>
      </c>
      <c r="AN73" s="123">
        <v>0.02</v>
      </c>
    </row>
    <row r="74" spans="1:40" ht="18.75" hidden="1" customHeight="1" x14ac:dyDescent="0.3">
      <c r="A74" s="229"/>
      <c r="B74" s="229">
        <f t="shared" si="12"/>
        <v>0</v>
      </c>
      <c r="C74" s="171">
        <v>59</v>
      </c>
      <c r="D74" s="231">
        <f t="shared" si="33"/>
        <v>0</v>
      </c>
      <c r="E74" s="162">
        <f t="shared" si="34"/>
        <v>0</v>
      </c>
      <c r="F74" s="180">
        <f t="shared" si="35"/>
        <v>0</v>
      </c>
      <c r="G74" s="172">
        <f t="shared" si="36"/>
        <v>0</v>
      </c>
      <c r="H74" s="162">
        <f t="shared" si="37"/>
        <v>0</v>
      </c>
      <c r="I74" s="171"/>
      <c r="J74" s="171"/>
      <c r="K74" s="162">
        <f t="shared" si="38"/>
        <v>0</v>
      </c>
      <c r="L74" s="203">
        <f t="shared" si="39"/>
        <v>0</v>
      </c>
      <c r="M74" s="213">
        <f t="shared" si="40"/>
        <v>2.7899999999999987E-2</v>
      </c>
      <c r="N74" s="162">
        <f t="shared" si="41"/>
        <v>0</v>
      </c>
      <c r="O74" s="116">
        <f t="shared" si="42"/>
        <v>0</v>
      </c>
      <c r="P74" s="173">
        <f t="shared" si="43"/>
        <v>0</v>
      </c>
      <c r="Q74" s="171">
        <f t="shared" si="44"/>
        <v>0</v>
      </c>
      <c r="R74" s="171">
        <f t="shared" si="45"/>
        <v>0</v>
      </c>
      <c r="S74" s="116">
        <f t="shared" si="46"/>
        <v>0</v>
      </c>
      <c r="T74" s="162">
        <f t="shared" si="47"/>
        <v>0</v>
      </c>
      <c r="U74" s="117"/>
      <c r="V74" s="106">
        <f t="shared" si="48"/>
        <v>0</v>
      </c>
      <c r="W74" s="111">
        <v>59</v>
      </c>
      <c r="X74" s="181">
        <f t="shared" si="49"/>
        <v>0</v>
      </c>
      <c r="Y74" s="112">
        <f t="shared" si="50"/>
        <v>0</v>
      </c>
      <c r="Z74" s="113">
        <f t="shared" si="51"/>
        <v>0</v>
      </c>
      <c r="AA74" s="156">
        <f t="shared" si="52"/>
        <v>0</v>
      </c>
      <c r="AB74" s="111"/>
      <c r="AC74" s="111"/>
      <c r="AD74" s="162">
        <f t="shared" si="53"/>
        <v>0</v>
      </c>
      <c r="AE74" s="156">
        <f t="shared" si="54"/>
        <v>0</v>
      </c>
      <c r="AF74" s="112">
        <f t="shared" si="55"/>
        <v>0</v>
      </c>
      <c r="AG74" s="114">
        <f t="shared" si="56"/>
        <v>0</v>
      </c>
      <c r="AH74" s="111">
        <f t="shared" si="57"/>
        <v>0</v>
      </c>
      <c r="AI74" s="111">
        <f t="shared" si="58"/>
        <v>0</v>
      </c>
      <c r="AJ74" s="115">
        <f t="shared" si="59"/>
        <v>0</v>
      </c>
      <c r="AK74" s="116">
        <f t="shared" si="60"/>
        <v>0</v>
      </c>
      <c r="AL74" s="183">
        <f t="shared" si="11"/>
        <v>0</v>
      </c>
      <c r="AM74" s="123">
        <v>1E-4</v>
      </c>
      <c r="AN74" s="123">
        <v>0.02</v>
      </c>
    </row>
    <row r="75" spans="1:40" ht="18.75" hidden="1" customHeight="1" x14ac:dyDescent="0.3">
      <c r="A75" s="229"/>
      <c r="B75" s="229">
        <f t="shared" si="12"/>
        <v>0</v>
      </c>
      <c r="C75" s="171">
        <v>60</v>
      </c>
      <c r="D75" s="231">
        <f t="shared" si="33"/>
        <v>0</v>
      </c>
      <c r="E75" s="162">
        <f t="shared" si="34"/>
        <v>0</v>
      </c>
      <c r="F75" s="180">
        <f t="shared" si="35"/>
        <v>0</v>
      </c>
      <c r="G75" s="172">
        <f t="shared" si="36"/>
        <v>0</v>
      </c>
      <c r="H75" s="162">
        <f t="shared" si="37"/>
        <v>0</v>
      </c>
      <c r="I75" s="171"/>
      <c r="J75" s="171"/>
      <c r="K75" s="162">
        <f t="shared" si="38"/>
        <v>0</v>
      </c>
      <c r="L75" s="203">
        <f t="shared" si="39"/>
        <v>0</v>
      </c>
      <c r="M75" s="213">
        <f t="shared" si="40"/>
        <v>2.7899999999999987E-2</v>
      </c>
      <c r="N75" s="162">
        <f t="shared" si="41"/>
        <v>0</v>
      </c>
      <c r="O75" s="116">
        <f t="shared" si="42"/>
        <v>0</v>
      </c>
      <c r="P75" s="173">
        <f t="shared" si="43"/>
        <v>0</v>
      </c>
      <c r="Q75" s="171">
        <f t="shared" si="44"/>
        <v>0</v>
      </c>
      <c r="R75" s="171">
        <f t="shared" si="45"/>
        <v>0</v>
      </c>
      <c r="S75" s="116">
        <f t="shared" si="46"/>
        <v>0</v>
      </c>
      <c r="T75" s="162">
        <f t="shared" si="47"/>
        <v>0</v>
      </c>
      <c r="U75" s="117"/>
      <c r="V75" s="106">
        <f t="shared" si="48"/>
        <v>0</v>
      </c>
      <c r="W75" s="111">
        <v>60</v>
      </c>
      <c r="X75" s="181">
        <f t="shared" si="49"/>
        <v>0</v>
      </c>
      <c r="Y75" s="112">
        <f t="shared" si="50"/>
        <v>0</v>
      </c>
      <c r="Z75" s="113">
        <f t="shared" si="51"/>
        <v>0</v>
      </c>
      <c r="AA75" s="156">
        <f t="shared" si="52"/>
        <v>0</v>
      </c>
      <c r="AB75" s="111"/>
      <c r="AC75" s="111"/>
      <c r="AD75" s="162">
        <f t="shared" si="53"/>
        <v>0</v>
      </c>
      <c r="AE75" s="156">
        <f t="shared" si="54"/>
        <v>0</v>
      </c>
      <c r="AF75" s="112">
        <f t="shared" si="55"/>
        <v>0</v>
      </c>
      <c r="AG75" s="114">
        <f t="shared" si="56"/>
        <v>0</v>
      </c>
      <c r="AH75" s="111">
        <f t="shared" si="57"/>
        <v>0</v>
      </c>
      <c r="AI75" s="111">
        <f t="shared" si="58"/>
        <v>0</v>
      </c>
      <c r="AJ75" s="115">
        <f t="shared" si="59"/>
        <v>0</v>
      </c>
      <c r="AK75" s="116">
        <f t="shared" si="60"/>
        <v>0</v>
      </c>
      <c r="AL75" s="183">
        <f t="shared" si="11"/>
        <v>0</v>
      </c>
      <c r="AM75" s="123">
        <v>1E-4</v>
      </c>
      <c r="AN75" s="123">
        <v>0.02</v>
      </c>
    </row>
    <row r="76" spans="1:40" ht="18.75" hidden="1" customHeight="1" x14ac:dyDescent="0.3">
      <c r="A76" s="229"/>
      <c r="B76" s="229">
        <f t="shared" si="12"/>
        <v>0</v>
      </c>
      <c r="C76" s="171">
        <v>61</v>
      </c>
      <c r="D76" s="231">
        <f t="shared" si="33"/>
        <v>0</v>
      </c>
      <c r="E76" s="162">
        <f t="shared" si="34"/>
        <v>0</v>
      </c>
      <c r="F76" s="180">
        <f t="shared" si="35"/>
        <v>0</v>
      </c>
      <c r="G76" s="172">
        <f t="shared" si="36"/>
        <v>0</v>
      </c>
      <c r="H76" s="162">
        <f t="shared" si="37"/>
        <v>0</v>
      </c>
      <c r="I76" s="171"/>
      <c r="J76" s="171"/>
      <c r="K76" s="162">
        <f t="shared" si="38"/>
        <v>0</v>
      </c>
      <c r="L76" s="203">
        <f t="shared" si="39"/>
        <v>0</v>
      </c>
      <c r="M76" s="213">
        <f t="shared" si="40"/>
        <v>2.7899999999999987E-2</v>
      </c>
      <c r="N76" s="162">
        <f t="shared" si="41"/>
        <v>0</v>
      </c>
      <c r="O76" s="116">
        <f t="shared" si="42"/>
        <v>0</v>
      </c>
      <c r="P76" s="173">
        <f t="shared" si="43"/>
        <v>0</v>
      </c>
      <c r="Q76" s="171">
        <f t="shared" si="44"/>
        <v>0</v>
      </c>
      <c r="R76" s="171">
        <f t="shared" si="45"/>
        <v>0</v>
      </c>
      <c r="S76" s="116">
        <f t="shared" si="46"/>
        <v>0</v>
      </c>
      <c r="T76" s="162">
        <f t="shared" si="47"/>
        <v>0</v>
      </c>
      <c r="U76" s="117"/>
      <c r="V76" s="106">
        <f t="shared" si="48"/>
        <v>0</v>
      </c>
      <c r="W76" s="111">
        <v>61</v>
      </c>
      <c r="X76" s="181">
        <f t="shared" si="49"/>
        <v>0</v>
      </c>
      <c r="Y76" s="112">
        <f t="shared" si="50"/>
        <v>0</v>
      </c>
      <c r="Z76" s="113">
        <f t="shared" si="51"/>
        <v>0</v>
      </c>
      <c r="AA76" s="156">
        <f t="shared" si="52"/>
        <v>0</v>
      </c>
      <c r="AB76" s="111"/>
      <c r="AC76" s="111"/>
      <c r="AD76" s="162">
        <f t="shared" si="53"/>
        <v>0</v>
      </c>
      <c r="AE76" s="156">
        <f t="shared" si="54"/>
        <v>0</v>
      </c>
      <c r="AF76" s="112">
        <f t="shared" si="55"/>
        <v>0</v>
      </c>
      <c r="AG76" s="114">
        <f t="shared" si="56"/>
        <v>0</v>
      </c>
      <c r="AH76" s="111">
        <f t="shared" si="57"/>
        <v>0</v>
      </c>
      <c r="AI76" s="111">
        <f t="shared" si="58"/>
        <v>0</v>
      </c>
      <c r="AJ76" s="115">
        <f t="shared" si="59"/>
        <v>0</v>
      </c>
      <c r="AK76" s="116">
        <f t="shared" si="60"/>
        <v>0</v>
      </c>
      <c r="AL76" s="183">
        <f t="shared" si="11"/>
        <v>0</v>
      </c>
      <c r="AM76" s="123">
        <v>1E-4</v>
      </c>
      <c r="AN76" s="123">
        <v>0.02</v>
      </c>
    </row>
    <row r="77" spans="1:40" ht="18.75" hidden="1" customHeight="1" x14ac:dyDescent="0.3">
      <c r="A77" s="229"/>
      <c r="B77" s="229">
        <f t="shared" si="12"/>
        <v>0</v>
      </c>
      <c r="C77" s="171">
        <v>62</v>
      </c>
      <c r="D77" s="231">
        <f t="shared" si="33"/>
        <v>0</v>
      </c>
      <c r="E77" s="162">
        <f t="shared" si="34"/>
        <v>0</v>
      </c>
      <c r="F77" s="180">
        <f t="shared" si="35"/>
        <v>0</v>
      </c>
      <c r="G77" s="172">
        <f t="shared" si="36"/>
        <v>0</v>
      </c>
      <c r="H77" s="162">
        <f t="shared" si="37"/>
        <v>0</v>
      </c>
      <c r="I77" s="171"/>
      <c r="J77" s="171"/>
      <c r="K77" s="162">
        <f t="shared" si="38"/>
        <v>0</v>
      </c>
      <c r="L77" s="203">
        <f t="shared" si="39"/>
        <v>0</v>
      </c>
      <c r="M77" s="213">
        <f t="shared" si="40"/>
        <v>2.7899999999999987E-2</v>
      </c>
      <c r="N77" s="162">
        <f t="shared" si="41"/>
        <v>0</v>
      </c>
      <c r="O77" s="116">
        <f t="shared" si="42"/>
        <v>0</v>
      </c>
      <c r="P77" s="173">
        <f t="shared" si="43"/>
        <v>0</v>
      </c>
      <c r="Q77" s="171">
        <f t="shared" si="44"/>
        <v>0</v>
      </c>
      <c r="R77" s="171">
        <f t="shared" si="45"/>
        <v>0</v>
      </c>
      <c r="S77" s="116">
        <f t="shared" si="46"/>
        <v>0</v>
      </c>
      <c r="T77" s="162">
        <f t="shared" si="47"/>
        <v>0</v>
      </c>
      <c r="U77" s="117"/>
      <c r="V77" s="106">
        <f t="shared" si="48"/>
        <v>0</v>
      </c>
      <c r="W77" s="111">
        <v>62</v>
      </c>
      <c r="X77" s="181">
        <f t="shared" si="49"/>
        <v>0</v>
      </c>
      <c r="Y77" s="112">
        <f t="shared" si="50"/>
        <v>0</v>
      </c>
      <c r="Z77" s="113">
        <f t="shared" si="51"/>
        <v>0</v>
      </c>
      <c r="AA77" s="156">
        <f t="shared" si="52"/>
        <v>0</v>
      </c>
      <c r="AB77" s="111"/>
      <c r="AC77" s="111"/>
      <c r="AD77" s="162">
        <f t="shared" si="53"/>
        <v>0</v>
      </c>
      <c r="AE77" s="156">
        <f t="shared" si="54"/>
        <v>0</v>
      </c>
      <c r="AF77" s="112">
        <f t="shared" si="55"/>
        <v>0</v>
      </c>
      <c r="AG77" s="114">
        <f t="shared" si="56"/>
        <v>0</v>
      </c>
      <c r="AH77" s="111">
        <f t="shared" si="57"/>
        <v>0</v>
      </c>
      <c r="AI77" s="111">
        <f t="shared" si="58"/>
        <v>0</v>
      </c>
      <c r="AJ77" s="115">
        <f t="shared" si="59"/>
        <v>0</v>
      </c>
      <c r="AK77" s="116">
        <f t="shared" si="60"/>
        <v>0</v>
      </c>
      <c r="AL77" s="183">
        <f t="shared" si="11"/>
        <v>0</v>
      </c>
      <c r="AM77" s="123">
        <v>1E-4</v>
      </c>
      <c r="AN77" s="123">
        <v>0.02</v>
      </c>
    </row>
    <row r="78" spans="1:40" ht="18.75" hidden="1" customHeight="1" x14ac:dyDescent="0.3">
      <c r="A78" s="229"/>
      <c r="B78" s="229">
        <f t="shared" si="12"/>
        <v>0</v>
      </c>
      <c r="C78" s="171">
        <v>63</v>
      </c>
      <c r="D78" s="231">
        <f t="shared" si="33"/>
        <v>0</v>
      </c>
      <c r="E78" s="162">
        <f t="shared" si="34"/>
        <v>0</v>
      </c>
      <c r="F78" s="180">
        <f t="shared" si="35"/>
        <v>0</v>
      </c>
      <c r="G78" s="172">
        <f t="shared" si="36"/>
        <v>0</v>
      </c>
      <c r="H78" s="162">
        <f t="shared" si="37"/>
        <v>0</v>
      </c>
      <c r="I78" s="171"/>
      <c r="J78" s="171"/>
      <c r="K78" s="162">
        <f t="shared" si="38"/>
        <v>0</v>
      </c>
      <c r="L78" s="203">
        <f t="shared" si="39"/>
        <v>0</v>
      </c>
      <c r="M78" s="213">
        <f t="shared" si="40"/>
        <v>2.7899999999999987E-2</v>
      </c>
      <c r="N78" s="162">
        <f t="shared" si="41"/>
        <v>0</v>
      </c>
      <c r="O78" s="116">
        <f t="shared" si="42"/>
        <v>0</v>
      </c>
      <c r="P78" s="173">
        <f t="shared" si="43"/>
        <v>0</v>
      </c>
      <c r="Q78" s="171">
        <f t="shared" si="44"/>
        <v>0</v>
      </c>
      <c r="R78" s="171">
        <f t="shared" si="45"/>
        <v>0</v>
      </c>
      <c r="S78" s="116">
        <f t="shared" si="46"/>
        <v>0</v>
      </c>
      <c r="T78" s="162">
        <f t="shared" si="47"/>
        <v>0</v>
      </c>
      <c r="U78" s="117"/>
      <c r="V78" s="106">
        <f t="shared" si="48"/>
        <v>0</v>
      </c>
      <c r="W78" s="111">
        <v>63</v>
      </c>
      <c r="X78" s="181">
        <f t="shared" si="49"/>
        <v>0</v>
      </c>
      <c r="Y78" s="112">
        <f t="shared" si="50"/>
        <v>0</v>
      </c>
      <c r="Z78" s="113">
        <f t="shared" si="51"/>
        <v>0</v>
      </c>
      <c r="AA78" s="156">
        <f t="shared" si="52"/>
        <v>0</v>
      </c>
      <c r="AB78" s="111"/>
      <c r="AC78" s="111"/>
      <c r="AD78" s="162">
        <f t="shared" si="53"/>
        <v>0</v>
      </c>
      <c r="AE78" s="156">
        <f t="shared" si="54"/>
        <v>0</v>
      </c>
      <c r="AF78" s="112">
        <f t="shared" si="55"/>
        <v>0</v>
      </c>
      <c r="AG78" s="114">
        <f t="shared" si="56"/>
        <v>0</v>
      </c>
      <c r="AH78" s="111">
        <f t="shared" si="57"/>
        <v>0</v>
      </c>
      <c r="AI78" s="111">
        <f t="shared" si="58"/>
        <v>0</v>
      </c>
      <c r="AJ78" s="115">
        <f t="shared" si="59"/>
        <v>0</v>
      </c>
      <c r="AK78" s="116">
        <f t="shared" si="60"/>
        <v>0</v>
      </c>
      <c r="AL78" s="183">
        <f t="shared" si="11"/>
        <v>0</v>
      </c>
      <c r="AM78" s="123">
        <v>1E-4</v>
      </c>
      <c r="AN78" s="123">
        <v>0.02</v>
      </c>
    </row>
    <row r="79" spans="1:40" ht="18.75" hidden="1" customHeight="1" x14ac:dyDescent="0.3">
      <c r="A79" s="229"/>
      <c r="B79" s="229">
        <f t="shared" si="12"/>
        <v>0</v>
      </c>
      <c r="C79" s="171">
        <v>64</v>
      </c>
      <c r="D79" s="231">
        <f t="shared" si="33"/>
        <v>0</v>
      </c>
      <c r="E79" s="162">
        <f t="shared" si="34"/>
        <v>0</v>
      </c>
      <c r="F79" s="180">
        <f t="shared" si="35"/>
        <v>0</v>
      </c>
      <c r="G79" s="172">
        <f t="shared" si="36"/>
        <v>0</v>
      </c>
      <c r="H79" s="162">
        <f t="shared" si="37"/>
        <v>0</v>
      </c>
      <c r="I79" s="171"/>
      <c r="J79" s="171"/>
      <c r="K79" s="162">
        <f t="shared" si="38"/>
        <v>0</v>
      </c>
      <c r="L79" s="203">
        <f t="shared" si="39"/>
        <v>0</v>
      </c>
      <c r="M79" s="213">
        <f t="shared" si="40"/>
        <v>2.7899999999999987E-2</v>
      </c>
      <c r="N79" s="162">
        <f t="shared" si="41"/>
        <v>0</v>
      </c>
      <c r="O79" s="116">
        <f t="shared" si="42"/>
        <v>0</v>
      </c>
      <c r="P79" s="173">
        <f t="shared" si="43"/>
        <v>0</v>
      </c>
      <c r="Q79" s="171">
        <f t="shared" si="44"/>
        <v>0</v>
      </c>
      <c r="R79" s="171">
        <f t="shared" si="45"/>
        <v>0</v>
      </c>
      <c r="S79" s="116">
        <f t="shared" si="46"/>
        <v>0</v>
      </c>
      <c r="T79" s="162">
        <f t="shared" si="47"/>
        <v>0</v>
      </c>
      <c r="U79" s="117"/>
      <c r="V79" s="106">
        <f t="shared" si="48"/>
        <v>0</v>
      </c>
      <c r="W79" s="111">
        <v>64</v>
      </c>
      <c r="X79" s="181">
        <f t="shared" si="49"/>
        <v>0</v>
      </c>
      <c r="Y79" s="112">
        <f t="shared" si="50"/>
        <v>0</v>
      </c>
      <c r="Z79" s="113">
        <f t="shared" si="51"/>
        <v>0</v>
      </c>
      <c r="AA79" s="156">
        <f t="shared" si="52"/>
        <v>0</v>
      </c>
      <c r="AB79" s="111"/>
      <c r="AC79" s="111"/>
      <c r="AD79" s="162">
        <f t="shared" si="53"/>
        <v>0</v>
      </c>
      <c r="AE79" s="156">
        <f t="shared" si="54"/>
        <v>0</v>
      </c>
      <c r="AF79" s="112">
        <f t="shared" si="55"/>
        <v>0</v>
      </c>
      <c r="AG79" s="114">
        <f t="shared" si="56"/>
        <v>0</v>
      </c>
      <c r="AH79" s="111">
        <f t="shared" si="57"/>
        <v>0</v>
      </c>
      <c r="AI79" s="111">
        <f t="shared" si="58"/>
        <v>0</v>
      </c>
      <c r="AJ79" s="115">
        <f t="shared" si="59"/>
        <v>0</v>
      </c>
      <c r="AK79" s="116">
        <f t="shared" si="60"/>
        <v>0</v>
      </c>
      <c r="AL79" s="183">
        <f t="shared" si="11"/>
        <v>0</v>
      </c>
      <c r="AM79" s="123">
        <v>1E-4</v>
      </c>
      <c r="AN79" s="123">
        <v>0.02</v>
      </c>
    </row>
    <row r="80" spans="1:40" ht="18.75" hidden="1" customHeight="1" x14ac:dyDescent="0.3">
      <c r="A80" s="229"/>
      <c r="B80" s="229">
        <f t="shared" si="12"/>
        <v>0</v>
      </c>
      <c r="C80" s="171">
        <v>65</v>
      </c>
      <c r="D80" s="231">
        <f t="shared" si="33"/>
        <v>0</v>
      </c>
      <c r="E80" s="162">
        <f t="shared" si="34"/>
        <v>0</v>
      </c>
      <c r="F80" s="180">
        <f t="shared" si="35"/>
        <v>0</v>
      </c>
      <c r="G80" s="172">
        <f t="shared" si="36"/>
        <v>0</v>
      </c>
      <c r="H80" s="162">
        <f t="shared" si="37"/>
        <v>0</v>
      </c>
      <c r="I80" s="171"/>
      <c r="J80" s="171"/>
      <c r="K80" s="162">
        <f t="shared" si="38"/>
        <v>0</v>
      </c>
      <c r="L80" s="203">
        <f t="shared" si="39"/>
        <v>0</v>
      </c>
      <c r="M80" s="213">
        <f t="shared" si="40"/>
        <v>2.7899999999999987E-2</v>
      </c>
      <c r="N80" s="162">
        <f t="shared" si="41"/>
        <v>0</v>
      </c>
      <c r="O80" s="116">
        <f t="shared" si="42"/>
        <v>0</v>
      </c>
      <c r="P80" s="173">
        <f t="shared" si="43"/>
        <v>0</v>
      </c>
      <c r="Q80" s="171">
        <f t="shared" si="44"/>
        <v>0</v>
      </c>
      <c r="R80" s="171">
        <f t="shared" si="45"/>
        <v>0</v>
      </c>
      <c r="S80" s="116">
        <f t="shared" si="46"/>
        <v>0</v>
      </c>
      <c r="T80" s="162">
        <f t="shared" si="47"/>
        <v>0</v>
      </c>
      <c r="U80" s="117"/>
      <c r="V80" s="106">
        <f t="shared" si="48"/>
        <v>0</v>
      </c>
      <c r="W80" s="111">
        <v>65</v>
      </c>
      <c r="X80" s="181">
        <f t="shared" si="49"/>
        <v>0</v>
      </c>
      <c r="Y80" s="112">
        <f t="shared" si="50"/>
        <v>0</v>
      </c>
      <c r="Z80" s="113">
        <f t="shared" si="51"/>
        <v>0</v>
      </c>
      <c r="AA80" s="156">
        <f t="shared" si="52"/>
        <v>0</v>
      </c>
      <c r="AB80" s="111"/>
      <c r="AC80" s="111"/>
      <c r="AD80" s="162">
        <f t="shared" si="53"/>
        <v>0</v>
      </c>
      <c r="AE80" s="156">
        <f t="shared" si="54"/>
        <v>0</v>
      </c>
      <c r="AF80" s="112">
        <f t="shared" si="55"/>
        <v>0</v>
      </c>
      <c r="AG80" s="114">
        <f t="shared" si="56"/>
        <v>0</v>
      </c>
      <c r="AH80" s="111">
        <f t="shared" si="57"/>
        <v>0</v>
      </c>
      <c r="AI80" s="111">
        <f t="shared" si="58"/>
        <v>0</v>
      </c>
      <c r="AJ80" s="115">
        <f t="shared" si="59"/>
        <v>0</v>
      </c>
      <c r="AK80" s="116">
        <f t="shared" si="60"/>
        <v>0</v>
      </c>
      <c r="AL80" s="183">
        <f t="shared" ref="AL80:AL105" si="61">AE80+AD80+AK80</f>
        <v>0</v>
      </c>
      <c r="AM80" s="123">
        <v>1E-4</v>
      </c>
      <c r="AN80" s="123">
        <v>0.02</v>
      </c>
    </row>
    <row r="81" spans="1:40" ht="18.75" hidden="1" customHeight="1" x14ac:dyDescent="0.3">
      <c r="A81" s="229"/>
      <c r="B81" s="229">
        <f t="shared" ref="B81:B105" si="62">IF(O80&gt;0.3,1,0)</f>
        <v>0</v>
      </c>
      <c r="C81" s="171">
        <v>66</v>
      </c>
      <c r="D81" s="231">
        <f t="shared" si="33"/>
        <v>0</v>
      </c>
      <c r="E81" s="162">
        <f t="shared" si="34"/>
        <v>0</v>
      </c>
      <c r="F81" s="180">
        <f t="shared" si="35"/>
        <v>0</v>
      </c>
      <c r="G81" s="172">
        <f t="shared" si="36"/>
        <v>0</v>
      </c>
      <c r="H81" s="162">
        <f t="shared" si="37"/>
        <v>0</v>
      </c>
      <c r="I81" s="171"/>
      <c r="J81" s="171"/>
      <c r="K81" s="162">
        <f t="shared" si="38"/>
        <v>0</v>
      </c>
      <c r="L81" s="203">
        <f t="shared" si="39"/>
        <v>0</v>
      </c>
      <c r="M81" s="213">
        <f t="shared" si="40"/>
        <v>2.7899999999999987E-2</v>
      </c>
      <c r="N81" s="162">
        <f t="shared" si="41"/>
        <v>0</v>
      </c>
      <c r="O81" s="116">
        <f t="shared" si="42"/>
        <v>0</v>
      </c>
      <c r="P81" s="173">
        <f t="shared" si="43"/>
        <v>0</v>
      </c>
      <c r="Q81" s="171">
        <f t="shared" si="44"/>
        <v>0</v>
      </c>
      <c r="R81" s="171">
        <f t="shared" si="45"/>
        <v>0</v>
      </c>
      <c r="S81" s="116">
        <f t="shared" si="46"/>
        <v>0</v>
      </c>
      <c r="T81" s="162">
        <f t="shared" si="47"/>
        <v>0</v>
      </c>
      <c r="U81" s="117"/>
      <c r="V81" s="106">
        <f t="shared" si="48"/>
        <v>0</v>
      </c>
      <c r="W81" s="111">
        <v>66</v>
      </c>
      <c r="X81" s="181">
        <f t="shared" si="49"/>
        <v>0</v>
      </c>
      <c r="Y81" s="112">
        <f t="shared" si="50"/>
        <v>0</v>
      </c>
      <c r="Z81" s="113">
        <f t="shared" si="51"/>
        <v>0</v>
      </c>
      <c r="AA81" s="156">
        <f t="shared" si="52"/>
        <v>0</v>
      </c>
      <c r="AB81" s="111"/>
      <c r="AC81" s="111"/>
      <c r="AD81" s="162">
        <f t="shared" si="53"/>
        <v>0</v>
      </c>
      <c r="AE81" s="156">
        <f t="shared" si="54"/>
        <v>0</v>
      </c>
      <c r="AF81" s="112">
        <f t="shared" si="55"/>
        <v>0</v>
      </c>
      <c r="AG81" s="114">
        <f t="shared" si="56"/>
        <v>0</v>
      </c>
      <c r="AH81" s="111">
        <f t="shared" si="57"/>
        <v>0</v>
      </c>
      <c r="AI81" s="111">
        <f t="shared" si="58"/>
        <v>0</v>
      </c>
      <c r="AJ81" s="115">
        <f t="shared" si="59"/>
        <v>0</v>
      </c>
      <c r="AK81" s="116">
        <f t="shared" si="60"/>
        <v>0</v>
      </c>
      <c r="AL81" s="183">
        <f t="shared" si="61"/>
        <v>0</v>
      </c>
      <c r="AM81" s="123">
        <v>1E-4</v>
      </c>
      <c r="AN81" s="123">
        <v>0.02</v>
      </c>
    </row>
    <row r="82" spans="1:40" ht="18.75" hidden="1" customHeight="1" x14ac:dyDescent="0.3">
      <c r="A82" s="229"/>
      <c r="B82" s="229">
        <f t="shared" si="62"/>
        <v>0</v>
      </c>
      <c r="C82" s="171">
        <v>67</v>
      </c>
      <c r="D82" s="231">
        <f t="shared" si="33"/>
        <v>0</v>
      </c>
      <c r="E82" s="162">
        <f t="shared" si="34"/>
        <v>0</v>
      </c>
      <c r="F82" s="180">
        <f t="shared" si="35"/>
        <v>0</v>
      </c>
      <c r="G82" s="172">
        <f t="shared" si="36"/>
        <v>0</v>
      </c>
      <c r="H82" s="162">
        <f t="shared" si="37"/>
        <v>0</v>
      </c>
      <c r="I82" s="171"/>
      <c r="J82" s="171"/>
      <c r="K82" s="162">
        <f t="shared" si="38"/>
        <v>0</v>
      </c>
      <c r="L82" s="203">
        <f t="shared" si="39"/>
        <v>0</v>
      </c>
      <c r="M82" s="213">
        <f t="shared" si="40"/>
        <v>2.7899999999999987E-2</v>
      </c>
      <c r="N82" s="162">
        <f t="shared" si="41"/>
        <v>0</v>
      </c>
      <c r="O82" s="116">
        <f t="shared" si="42"/>
        <v>0</v>
      </c>
      <c r="P82" s="173">
        <f t="shared" si="43"/>
        <v>0</v>
      </c>
      <c r="Q82" s="171">
        <f t="shared" si="44"/>
        <v>0</v>
      </c>
      <c r="R82" s="171">
        <f t="shared" si="45"/>
        <v>0</v>
      </c>
      <c r="S82" s="116">
        <f t="shared" si="46"/>
        <v>0</v>
      </c>
      <c r="T82" s="162">
        <f t="shared" si="47"/>
        <v>0</v>
      </c>
      <c r="U82" s="117"/>
      <c r="V82" s="106">
        <f t="shared" si="48"/>
        <v>0</v>
      </c>
      <c r="W82" s="111">
        <v>67</v>
      </c>
      <c r="X82" s="181">
        <f t="shared" si="49"/>
        <v>0</v>
      </c>
      <c r="Y82" s="112">
        <f t="shared" si="50"/>
        <v>0</v>
      </c>
      <c r="Z82" s="113">
        <f t="shared" si="51"/>
        <v>0</v>
      </c>
      <c r="AA82" s="156">
        <f t="shared" si="52"/>
        <v>0</v>
      </c>
      <c r="AB82" s="111"/>
      <c r="AC82" s="111"/>
      <c r="AD82" s="162">
        <f t="shared" si="53"/>
        <v>0</v>
      </c>
      <c r="AE82" s="156">
        <f t="shared" si="54"/>
        <v>0</v>
      </c>
      <c r="AF82" s="112">
        <f t="shared" si="55"/>
        <v>0</v>
      </c>
      <c r="AG82" s="114">
        <f t="shared" si="56"/>
        <v>0</v>
      </c>
      <c r="AH82" s="111">
        <f t="shared" si="57"/>
        <v>0</v>
      </c>
      <c r="AI82" s="111">
        <f t="shared" si="58"/>
        <v>0</v>
      </c>
      <c r="AJ82" s="115">
        <f t="shared" si="59"/>
        <v>0</v>
      </c>
      <c r="AK82" s="116">
        <f t="shared" si="60"/>
        <v>0</v>
      </c>
      <c r="AL82" s="183">
        <f t="shared" si="61"/>
        <v>0</v>
      </c>
      <c r="AM82" s="123">
        <v>1E-4</v>
      </c>
      <c r="AN82" s="123">
        <v>0.02</v>
      </c>
    </row>
    <row r="83" spans="1:40" ht="18.75" hidden="1" customHeight="1" x14ac:dyDescent="0.3">
      <c r="A83" s="229"/>
      <c r="B83" s="229">
        <f t="shared" si="62"/>
        <v>0</v>
      </c>
      <c r="C83" s="171">
        <v>68</v>
      </c>
      <c r="D83" s="231">
        <f t="shared" si="33"/>
        <v>0</v>
      </c>
      <c r="E83" s="162">
        <f t="shared" si="34"/>
        <v>0</v>
      </c>
      <c r="F83" s="180">
        <f t="shared" si="35"/>
        <v>0</v>
      </c>
      <c r="G83" s="172">
        <f t="shared" si="36"/>
        <v>0</v>
      </c>
      <c r="H83" s="162">
        <f t="shared" si="37"/>
        <v>0</v>
      </c>
      <c r="I83" s="171"/>
      <c r="J83" s="171"/>
      <c r="K83" s="162">
        <f t="shared" si="38"/>
        <v>0</v>
      </c>
      <c r="L83" s="203">
        <f t="shared" si="39"/>
        <v>0</v>
      </c>
      <c r="M83" s="213">
        <f t="shared" si="40"/>
        <v>2.7899999999999987E-2</v>
      </c>
      <c r="N83" s="162">
        <f t="shared" si="41"/>
        <v>0</v>
      </c>
      <c r="O83" s="116">
        <f t="shared" si="42"/>
        <v>0</v>
      </c>
      <c r="P83" s="173">
        <f t="shared" si="43"/>
        <v>0</v>
      </c>
      <c r="Q83" s="171">
        <f t="shared" si="44"/>
        <v>0</v>
      </c>
      <c r="R83" s="171">
        <f t="shared" si="45"/>
        <v>0</v>
      </c>
      <c r="S83" s="116">
        <f t="shared" si="46"/>
        <v>0</v>
      </c>
      <c r="T83" s="162">
        <f t="shared" si="47"/>
        <v>0</v>
      </c>
      <c r="U83" s="117"/>
      <c r="V83" s="106">
        <f t="shared" si="48"/>
        <v>0</v>
      </c>
      <c r="W83" s="111">
        <v>68</v>
      </c>
      <c r="X83" s="181">
        <f t="shared" si="49"/>
        <v>0</v>
      </c>
      <c r="Y83" s="112">
        <f t="shared" si="50"/>
        <v>0</v>
      </c>
      <c r="Z83" s="113">
        <f t="shared" si="51"/>
        <v>0</v>
      </c>
      <c r="AA83" s="156">
        <f t="shared" si="52"/>
        <v>0</v>
      </c>
      <c r="AB83" s="111"/>
      <c r="AC83" s="111"/>
      <c r="AD83" s="162">
        <f t="shared" si="53"/>
        <v>0</v>
      </c>
      <c r="AE83" s="156">
        <f t="shared" si="54"/>
        <v>0</v>
      </c>
      <c r="AF83" s="112">
        <f t="shared" si="55"/>
        <v>0</v>
      </c>
      <c r="AG83" s="114">
        <f t="shared" si="56"/>
        <v>0</v>
      </c>
      <c r="AH83" s="111">
        <f t="shared" si="57"/>
        <v>0</v>
      </c>
      <c r="AI83" s="111">
        <f t="shared" si="58"/>
        <v>0</v>
      </c>
      <c r="AJ83" s="115">
        <f t="shared" si="59"/>
        <v>0</v>
      </c>
      <c r="AK83" s="116">
        <f t="shared" si="60"/>
        <v>0</v>
      </c>
      <c r="AL83" s="183">
        <f t="shared" si="61"/>
        <v>0</v>
      </c>
      <c r="AM83" s="123">
        <v>1E-4</v>
      </c>
      <c r="AN83" s="123">
        <v>0.02</v>
      </c>
    </row>
    <row r="84" spans="1:40" ht="18.75" hidden="1" customHeight="1" x14ac:dyDescent="0.3">
      <c r="A84" s="229"/>
      <c r="B84" s="229">
        <f t="shared" si="62"/>
        <v>0</v>
      </c>
      <c r="C84" s="171">
        <v>69</v>
      </c>
      <c r="D84" s="231">
        <f t="shared" si="33"/>
        <v>0</v>
      </c>
      <c r="E84" s="162">
        <f t="shared" si="34"/>
        <v>0</v>
      </c>
      <c r="F84" s="180">
        <f t="shared" si="35"/>
        <v>0</v>
      </c>
      <c r="G84" s="172">
        <f t="shared" si="36"/>
        <v>0</v>
      </c>
      <c r="H84" s="162">
        <f t="shared" si="37"/>
        <v>0</v>
      </c>
      <c r="I84" s="171"/>
      <c r="J84" s="171"/>
      <c r="K84" s="162">
        <f t="shared" si="38"/>
        <v>0</v>
      </c>
      <c r="L84" s="203">
        <f t="shared" si="39"/>
        <v>0</v>
      </c>
      <c r="M84" s="213">
        <f t="shared" si="40"/>
        <v>2.7899999999999987E-2</v>
      </c>
      <c r="N84" s="162">
        <f t="shared" si="41"/>
        <v>0</v>
      </c>
      <c r="O84" s="116">
        <f t="shared" si="42"/>
        <v>0</v>
      </c>
      <c r="P84" s="173">
        <f t="shared" si="43"/>
        <v>0</v>
      </c>
      <c r="Q84" s="171">
        <f t="shared" si="44"/>
        <v>0</v>
      </c>
      <c r="R84" s="171">
        <f t="shared" si="45"/>
        <v>0</v>
      </c>
      <c r="S84" s="116">
        <f t="shared" si="46"/>
        <v>0</v>
      </c>
      <c r="T84" s="162">
        <f t="shared" si="47"/>
        <v>0</v>
      </c>
      <c r="U84" s="117"/>
      <c r="V84" s="106">
        <f t="shared" si="48"/>
        <v>0</v>
      </c>
      <c r="W84" s="111">
        <v>69</v>
      </c>
      <c r="X84" s="181">
        <f t="shared" si="49"/>
        <v>0</v>
      </c>
      <c r="Y84" s="112">
        <f t="shared" si="50"/>
        <v>0</v>
      </c>
      <c r="Z84" s="113">
        <f t="shared" si="51"/>
        <v>0</v>
      </c>
      <c r="AA84" s="156">
        <f t="shared" si="52"/>
        <v>0</v>
      </c>
      <c r="AB84" s="111"/>
      <c r="AC84" s="111"/>
      <c r="AD84" s="162">
        <f t="shared" si="53"/>
        <v>0</v>
      </c>
      <c r="AE84" s="156">
        <f t="shared" si="54"/>
        <v>0</v>
      </c>
      <c r="AF84" s="112">
        <f t="shared" si="55"/>
        <v>0</v>
      </c>
      <c r="AG84" s="114">
        <f t="shared" si="56"/>
        <v>0</v>
      </c>
      <c r="AH84" s="111">
        <f t="shared" si="57"/>
        <v>0</v>
      </c>
      <c r="AI84" s="111">
        <f t="shared" si="58"/>
        <v>0</v>
      </c>
      <c r="AJ84" s="115">
        <f t="shared" si="59"/>
        <v>0</v>
      </c>
      <c r="AK84" s="116">
        <f t="shared" si="60"/>
        <v>0</v>
      </c>
      <c r="AL84" s="183">
        <f t="shared" si="61"/>
        <v>0</v>
      </c>
      <c r="AM84" s="123">
        <v>1E-4</v>
      </c>
      <c r="AN84" s="123">
        <v>0.02</v>
      </c>
    </row>
    <row r="85" spans="1:40" ht="18.75" hidden="1" customHeight="1" x14ac:dyDescent="0.3">
      <c r="A85" s="229"/>
      <c r="B85" s="229">
        <f t="shared" si="62"/>
        <v>0</v>
      </c>
      <c r="C85" s="171">
        <v>70</v>
      </c>
      <c r="D85" s="231">
        <f t="shared" si="33"/>
        <v>0</v>
      </c>
      <c r="E85" s="162">
        <f t="shared" si="34"/>
        <v>0</v>
      </c>
      <c r="F85" s="180">
        <f t="shared" si="35"/>
        <v>0</v>
      </c>
      <c r="G85" s="172">
        <f t="shared" si="36"/>
        <v>0</v>
      </c>
      <c r="H85" s="162">
        <f t="shared" si="37"/>
        <v>0</v>
      </c>
      <c r="I85" s="171"/>
      <c r="J85" s="171"/>
      <c r="K85" s="162">
        <f t="shared" si="38"/>
        <v>0</v>
      </c>
      <c r="L85" s="203">
        <f t="shared" si="39"/>
        <v>0</v>
      </c>
      <c r="M85" s="213">
        <f t="shared" si="40"/>
        <v>2.7899999999999987E-2</v>
      </c>
      <c r="N85" s="162">
        <f t="shared" si="41"/>
        <v>0</v>
      </c>
      <c r="O85" s="116">
        <f t="shared" si="42"/>
        <v>0</v>
      </c>
      <c r="P85" s="173">
        <f t="shared" si="43"/>
        <v>0</v>
      </c>
      <c r="Q85" s="171">
        <f t="shared" si="44"/>
        <v>0</v>
      </c>
      <c r="R85" s="171">
        <f t="shared" si="45"/>
        <v>0</v>
      </c>
      <c r="S85" s="116">
        <f t="shared" si="46"/>
        <v>0</v>
      </c>
      <c r="T85" s="162">
        <f t="shared" si="47"/>
        <v>0</v>
      </c>
      <c r="U85" s="117"/>
      <c r="V85" s="106">
        <f t="shared" si="48"/>
        <v>0</v>
      </c>
      <c r="W85" s="111">
        <v>70</v>
      </c>
      <c r="X85" s="181">
        <f t="shared" si="49"/>
        <v>0</v>
      </c>
      <c r="Y85" s="112">
        <f t="shared" si="50"/>
        <v>0</v>
      </c>
      <c r="Z85" s="113">
        <f t="shared" si="51"/>
        <v>0</v>
      </c>
      <c r="AA85" s="156">
        <f t="shared" si="52"/>
        <v>0</v>
      </c>
      <c r="AB85" s="111"/>
      <c r="AC85" s="111"/>
      <c r="AD85" s="162">
        <f t="shared" si="53"/>
        <v>0</v>
      </c>
      <c r="AE85" s="156">
        <f t="shared" si="54"/>
        <v>0</v>
      </c>
      <c r="AF85" s="112">
        <f t="shared" si="55"/>
        <v>0</v>
      </c>
      <c r="AG85" s="114">
        <f t="shared" si="56"/>
        <v>0</v>
      </c>
      <c r="AH85" s="111">
        <f t="shared" si="57"/>
        <v>0</v>
      </c>
      <c r="AI85" s="111">
        <f t="shared" si="58"/>
        <v>0</v>
      </c>
      <c r="AJ85" s="115">
        <f t="shared" si="59"/>
        <v>0</v>
      </c>
      <c r="AK85" s="116">
        <f t="shared" si="60"/>
        <v>0</v>
      </c>
      <c r="AL85" s="183">
        <f t="shared" si="61"/>
        <v>0</v>
      </c>
      <c r="AM85" s="123">
        <v>1E-4</v>
      </c>
      <c r="AN85" s="123">
        <v>0.02</v>
      </c>
    </row>
    <row r="86" spans="1:40" ht="18.75" hidden="1" customHeight="1" x14ac:dyDescent="0.3">
      <c r="A86" s="229"/>
      <c r="B86" s="229">
        <f t="shared" si="62"/>
        <v>0</v>
      </c>
      <c r="C86" s="171">
        <v>71</v>
      </c>
      <c r="D86" s="231">
        <f t="shared" si="33"/>
        <v>0</v>
      </c>
      <c r="E86" s="162">
        <f t="shared" si="34"/>
        <v>0</v>
      </c>
      <c r="F86" s="180">
        <f t="shared" si="35"/>
        <v>0</v>
      </c>
      <c r="G86" s="172">
        <f t="shared" si="36"/>
        <v>0</v>
      </c>
      <c r="H86" s="162">
        <f t="shared" si="37"/>
        <v>0</v>
      </c>
      <c r="I86" s="171"/>
      <c r="J86" s="171"/>
      <c r="K86" s="162">
        <f t="shared" si="38"/>
        <v>0</v>
      </c>
      <c r="L86" s="203">
        <f t="shared" si="39"/>
        <v>0</v>
      </c>
      <c r="M86" s="213">
        <f t="shared" si="40"/>
        <v>2.7899999999999987E-2</v>
      </c>
      <c r="N86" s="162">
        <f t="shared" si="41"/>
        <v>0</v>
      </c>
      <c r="O86" s="116">
        <f t="shared" si="42"/>
        <v>0</v>
      </c>
      <c r="P86" s="173">
        <f t="shared" si="43"/>
        <v>0</v>
      </c>
      <c r="Q86" s="171">
        <f t="shared" si="44"/>
        <v>0</v>
      </c>
      <c r="R86" s="171">
        <f t="shared" si="45"/>
        <v>0</v>
      </c>
      <c r="S86" s="116">
        <f t="shared" si="46"/>
        <v>0</v>
      </c>
      <c r="T86" s="162">
        <f t="shared" si="47"/>
        <v>0</v>
      </c>
      <c r="U86" s="117"/>
      <c r="V86" s="106">
        <f t="shared" si="48"/>
        <v>0</v>
      </c>
      <c r="W86" s="111">
        <v>71</v>
      </c>
      <c r="X86" s="181">
        <f t="shared" si="49"/>
        <v>0</v>
      </c>
      <c r="Y86" s="112">
        <f t="shared" si="50"/>
        <v>0</v>
      </c>
      <c r="Z86" s="113">
        <f t="shared" si="51"/>
        <v>0</v>
      </c>
      <c r="AA86" s="156">
        <f t="shared" si="52"/>
        <v>0</v>
      </c>
      <c r="AB86" s="111"/>
      <c r="AC86" s="111"/>
      <c r="AD86" s="162">
        <f t="shared" si="53"/>
        <v>0</v>
      </c>
      <c r="AE86" s="156">
        <f t="shared" si="54"/>
        <v>0</v>
      </c>
      <c r="AF86" s="112">
        <f t="shared" si="55"/>
        <v>0</v>
      </c>
      <c r="AG86" s="114">
        <f t="shared" si="56"/>
        <v>0</v>
      </c>
      <c r="AH86" s="111">
        <f t="shared" si="57"/>
        <v>0</v>
      </c>
      <c r="AI86" s="111">
        <f t="shared" si="58"/>
        <v>0</v>
      </c>
      <c r="AJ86" s="115">
        <f t="shared" si="59"/>
        <v>0</v>
      </c>
      <c r="AK86" s="116">
        <f t="shared" si="60"/>
        <v>0</v>
      </c>
      <c r="AL86" s="183">
        <f t="shared" si="61"/>
        <v>0</v>
      </c>
      <c r="AM86" s="123">
        <v>1E-4</v>
      </c>
      <c r="AN86" s="123">
        <v>0.02</v>
      </c>
    </row>
    <row r="87" spans="1:40" ht="18.75" hidden="1" customHeight="1" x14ac:dyDescent="0.3">
      <c r="A87" s="229"/>
      <c r="B87" s="229">
        <f t="shared" si="62"/>
        <v>0</v>
      </c>
      <c r="C87" s="171">
        <v>72</v>
      </c>
      <c r="D87" s="231">
        <f t="shared" si="33"/>
        <v>0</v>
      </c>
      <c r="E87" s="162">
        <f t="shared" si="34"/>
        <v>0</v>
      </c>
      <c r="F87" s="180">
        <f t="shared" si="35"/>
        <v>0</v>
      </c>
      <c r="G87" s="172">
        <f t="shared" si="36"/>
        <v>0</v>
      </c>
      <c r="H87" s="162">
        <f t="shared" si="37"/>
        <v>0</v>
      </c>
      <c r="I87" s="171"/>
      <c r="J87" s="171"/>
      <c r="K87" s="162">
        <f t="shared" si="38"/>
        <v>0</v>
      </c>
      <c r="L87" s="203">
        <f t="shared" si="39"/>
        <v>0</v>
      </c>
      <c r="M87" s="213">
        <f t="shared" si="40"/>
        <v>2.7899999999999987E-2</v>
      </c>
      <c r="N87" s="162">
        <f t="shared" si="41"/>
        <v>0</v>
      </c>
      <c r="O87" s="116">
        <f t="shared" si="42"/>
        <v>0</v>
      </c>
      <c r="P87" s="173">
        <f t="shared" si="43"/>
        <v>0</v>
      </c>
      <c r="Q87" s="171">
        <f t="shared" si="44"/>
        <v>0</v>
      </c>
      <c r="R87" s="171">
        <f t="shared" si="45"/>
        <v>0</v>
      </c>
      <c r="S87" s="116">
        <f t="shared" si="46"/>
        <v>0</v>
      </c>
      <c r="T87" s="162">
        <f t="shared" si="47"/>
        <v>0</v>
      </c>
      <c r="U87" s="117"/>
      <c r="V87" s="106">
        <f t="shared" si="48"/>
        <v>0</v>
      </c>
      <c r="W87" s="111">
        <v>72</v>
      </c>
      <c r="X87" s="181">
        <f t="shared" si="49"/>
        <v>0</v>
      </c>
      <c r="Y87" s="112">
        <f t="shared" si="50"/>
        <v>0</v>
      </c>
      <c r="Z87" s="113">
        <f t="shared" si="51"/>
        <v>0</v>
      </c>
      <c r="AA87" s="156">
        <f t="shared" si="52"/>
        <v>0</v>
      </c>
      <c r="AB87" s="111"/>
      <c r="AC87" s="111"/>
      <c r="AD87" s="162">
        <f t="shared" si="53"/>
        <v>0</v>
      </c>
      <c r="AE87" s="156">
        <f t="shared" si="54"/>
        <v>0</v>
      </c>
      <c r="AF87" s="112">
        <f t="shared" si="55"/>
        <v>0</v>
      </c>
      <c r="AG87" s="114">
        <f t="shared" si="56"/>
        <v>0</v>
      </c>
      <c r="AH87" s="111">
        <f t="shared" si="57"/>
        <v>0</v>
      </c>
      <c r="AI87" s="111">
        <f t="shared" si="58"/>
        <v>0</v>
      </c>
      <c r="AJ87" s="115">
        <f t="shared" si="59"/>
        <v>0</v>
      </c>
      <c r="AK87" s="116">
        <f t="shared" si="60"/>
        <v>0</v>
      </c>
      <c r="AL87" s="183">
        <f t="shared" si="61"/>
        <v>0</v>
      </c>
      <c r="AM87" s="123">
        <v>1E-4</v>
      </c>
      <c r="AN87" s="123">
        <v>0.02</v>
      </c>
    </row>
    <row r="88" spans="1:40" ht="18.75" hidden="1" customHeight="1" x14ac:dyDescent="0.3">
      <c r="A88" s="229"/>
      <c r="B88" s="229">
        <f t="shared" si="62"/>
        <v>0</v>
      </c>
      <c r="C88" s="171">
        <v>73</v>
      </c>
      <c r="D88" s="231">
        <f t="shared" si="33"/>
        <v>0</v>
      </c>
      <c r="E88" s="162">
        <f t="shared" si="34"/>
        <v>0</v>
      </c>
      <c r="F88" s="180">
        <f t="shared" si="35"/>
        <v>0</v>
      </c>
      <c r="G88" s="172">
        <f t="shared" si="36"/>
        <v>0</v>
      </c>
      <c r="H88" s="162">
        <f t="shared" si="37"/>
        <v>0</v>
      </c>
      <c r="I88" s="171"/>
      <c r="J88" s="171"/>
      <c r="K88" s="162">
        <f t="shared" si="38"/>
        <v>0</v>
      </c>
      <c r="L88" s="203">
        <f t="shared" si="39"/>
        <v>0</v>
      </c>
      <c r="M88" s="213">
        <f t="shared" si="40"/>
        <v>2.7899999999999987E-2</v>
      </c>
      <c r="N88" s="162">
        <f t="shared" si="41"/>
        <v>0</v>
      </c>
      <c r="O88" s="116">
        <f t="shared" si="42"/>
        <v>0</v>
      </c>
      <c r="P88" s="173">
        <f t="shared" si="43"/>
        <v>0</v>
      </c>
      <c r="Q88" s="171">
        <f t="shared" si="44"/>
        <v>0</v>
      </c>
      <c r="R88" s="171">
        <f t="shared" si="45"/>
        <v>0</v>
      </c>
      <c r="S88" s="116">
        <f t="shared" si="46"/>
        <v>0</v>
      </c>
      <c r="T88" s="162">
        <f t="shared" si="47"/>
        <v>0</v>
      </c>
      <c r="U88" s="117"/>
      <c r="V88" s="106">
        <f t="shared" si="48"/>
        <v>0</v>
      </c>
      <c r="W88" s="111">
        <v>73</v>
      </c>
      <c r="X88" s="181">
        <f t="shared" si="49"/>
        <v>0</v>
      </c>
      <c r="Y88" s="112">
        <f t="shared" si="50"/>
        <v>0</v>
      </c>
      <c r="Z88" s="113">
        <f t="shared" si="51"/>
        <v>0</v>
      </c>
      <c r="AA88" s="156">
        <f t="shared" si="52"/>
        <v>0</v>
      </c>
      <c r="AB88" s="111"/>
      <c r="AC88" s="111"/>
      <c r="AD88" s="162">
        <f t="shared" si="53"/>
        <v>0</v>
      </c>
      <c r="AE88" s="156">
        <f t="shared" si="54"/>
        <v>0</v>
      </c>
      <c r="AF88" s="112">
        <f t="shared" si="55"/>
        <v>0</v>
      </c>
      <c r="AG88" s="114">
        <f t="shared" si="56"/>
        <v>0</v>
      </c>
      <c r="AH88" s="111">
        <f t="shared" si="57"/>
        <v>0</v>
      </c>
      <c r="AI88" s="111">
        <f t="shared" si="58"/>
        <v>0</v>
      </c>
      <c r="AJ88" s="115">
        <f t="shared" si="59"/>
        <v>0</v>
      </c>
      <c r="AK88" s="116">
        <f t="shared" si="60"/>
        <v>0</v>
      </c>
      <c r="AL88" s="183">
        <f t="shared" si="61"/>
        <v>0</v>
      </c>
      <c r="AM88" s="123">
        <v>1E-4</v>
      </c>
      <c r="AN88" s="123">
        <v>0.02</v>
      </c>
    </row>
    <row r="89" spans="1:40" ht="18.75" hidden="1" customHeight="1" x14ac:dyDescent="0.3">
      <c r="A89" s="229"/>
      <c r="B89" s="229">
        <f t="shared" si="62"/>
        <v>0</v>
      </c>
      <c r="C89" s="171">
        <v>74</v>
      </c>
      <c r="D89" s="231">
        <f t="shared" si="33"/>
        <v>0</v>
      </c>
      <c r="E89" s="162">
        <f t="shared" si="34"/>
        <v>0</v>
      </c>
      <c r="F89" s="180">
        <f t="shared" si="35"/>
        <v>0</v>
      </c>
      <c r="G89" s="172">
        <f t="shared" si="36"/>
        <v>0</v>
      </c>
      <c r="H89" s="162">
        <f t="shared" si="37"/>
        <v>0</v>
      </c>
      <c r="I89" s="171"/>
      <c r="J89" s="171"/>
      <c r="K89" s="162">
        <f t="shared" si="38"/>
        <v>0</v>
      </c>
      <c r="L89" s="203">
        <f t="shared" si="39"/>
        <v>0</v>
      </c>
      <c r="M89" s="213">
        <f t="shared" si="40"/>
        <v>2.7899999999999987E-2</v>
      </c>
      <c r="N89" s="162">
        <f t="shared" si="41"/>
        <v>0</v>
      </c>
      <c r="O89" s="116">
        <f t="shared" si="42"/>
        <v>0</v>
      </c>
      <c r="P89" s="173">
        <f t="shared" si="43"/>
        <v>0</v>
      </c>
      <c r="Q89" s="171">
        <f t="shared" si="44"/>
        <v>0</v>
      </c>
      <c r="R89" s="171">
        <f t="shared" si="45"/>
        <v>0</v>
      </c>
      <c r="S89" s="116">
        <f t="shared" si="46"/>
        <v>0</v>
      </c>
      <c r="T89" s="162">
        <f t="shared" si="47"/>
        <v>0</v>
      </c>
      <c r="U89" s="117"/>
      <c r="V89" s="106">
        <f t="shared" si="48"/>
        <v>0</v>
      </c>
      <c r="W89" s="111">
        <v>74</v>
      </c>
      <c r="X89" s="181">
        <f t="shared" si="49"/>
        <v>0</v>
      </c>
      <c r="Y89" s="112">
        <f t="shared" si="50"/>
        <v>0</v>
      </c>
      <c r="Z89" s="113">
        <f t="shared" si="51"/>
        <v>0</v>
      </c>
      <c r="AA89" s="156">
        <f t="shared" si="52"/>
        <v>0</v>
      </c>
      <c r="AB89" s="111"/>
      <c r="AC89" s="111"/>
      <c r="AD89" s="162">
        <f t="shared" si="53"/>
        <v>0</v>
      </c>
      <c r="AE89" s="156">
        <f t="shared" si="54"/>
        <v>0</v>
      </c>
      <c r="AF89" s="112">
        <f t="shared" si="55"/>
        <v>0</v>
      </c>
      <c r="AG89" s="114">
        <f t="shared" si="56"/>
        <v>0</v>
      </c>
      <c r="AH89" s="111">
        <f t="shared" si="57"/>
        <v>0</v>
      </c>
      <c r="AI89" s="111">
        <f t="shared" si="58"/>
        <v>0</v>
      </c>
      <c r="AJ89" s="115">
        <f t="shared" si="59"/>
        <v>0</v>
      </c>
      <c r="AK89" s="116">
        <f t="shared" si="60"/>
        <v>0</v>
      </c>
      <c r="AL89" s="183">
        <f t="shared" si="61"/>
        <v>0</v>
      </c>
      <c r="AM89" s="123">
        <v>1E-4</v>
      </c>
      <c r="AN89" s="123">
        <v>0.02</v>
      </c>
    </row>
    <row r="90" spans="1:40" ht="18.75" hidden="1" customHeight="1" x14ac:dyDescent="0.3">
      <c r="A90" s="229"/>
      <c r="B90" s="229">
        <f t="shared" si="62"/>
        <v>0</v>
      </c>
      <c r="C90" s="171">
        <v>75</v>
      </c>
      <c r="D90" s="231">
        <f t="shared" si="33"/>
        <v>0</v>
      </c>
      <c r="E90" s="162">
        <f t="shared" si="34"/>
        <v>0</v>
      </c>
      <c r="F90" s="180">
        <f t="shared" si="35"/>
        <v>0</v>
      </c>
      <c r="G90" s="172">
        <f t="shared" si="36"/>
        <v>0</v>
      </c>
      <c r="H90" s="162">
        <f t="shared" si="37"/>
        <v>0</v>
      </c>
      <c r="I90" s="171"/>
      <c r="J90" s="171"/>
      <c r="K90" s="162">
        <f t="shared" si="38"/>
        <v>0</v>
      </c>
      <c r="L90" s="203">
        <f t="shared" si="39"/>
        <v>0</v>
      </c>
      <c r="M90" s="213">
        <f t="shared" si="40"/>
        <v>2.7899999999999987E-2</v>
      </c>
      <c r="N90" s="162">
        <f t="shared" si="41"/>
        <v>0</v>
      </c>
      <c r="O90" s="116">
        <f t="shared" si="42"/>
        <v>0</v>
      </c>
      <c r="P90" s="173">
        <f t="shared" si="43"/>
        <v>0</v>
      </c>
      <c r="Q90" s="171">
        <f t="shared" si="44"/>
        <v>0</v>
      </c>
      <c r="R90" s="171">
        <f t="shared" si="45"/>
        <v>0</v>
      </c>
      <c r="S90" s="116">
        <f t="shared" si="46"/>
        <v>0</v>
      </c>
      <c r="T90" s="162">
        <f t="shared" si="47"/>
        <v>0</v>
      </c>
      <c r="U90" s="117"/>
      <c r="V90" s="106">
        <f t="shared" si="48"/>
        <v>0</v>
      </c>
      <c r="W90" s="111">
        <v>75</v>
      </c>
      <c r="X90" s="181">
        <f t="shared" si="49"/>
        <v>0</v>
      </c>
      <c r="Y90" s="112">
        <f t="shared" si="50"/>
        <v>0</v>
      </c>
      <c r="Z90" s="113">
        <f t="shared" si="51"/>
        <v>0</v>
      </c>
      <c r="AA90" s="156">
        <f t="shared" si="52"/>
        <v>0</v>
      </c>
      <c r="AB90" s="111"/>
      <c r="AC90" s="111"/>
      <c r="AD90" s="162">
        <f t="shared" si="53"/>
        <v>0</v>
      </c>
      <c r="AE90" s="156">
        <f t="shared" si="54"/>
        <v>0</v>
      </c>
      <c r="AF90" s="112">
        <f t="shared" si="55"/>
        <v>0</v>
      </c>
      <c r="AG90" s="114">
        <f t="shared" si="56"/>
        <v>0</v>
      </c>
      <c r="AH90" s="111">
        <f t="shared" si="57"/>
        <v>0</v>
      </c>
      <c r="AI90" s="111">
        <f t="shared" si="58"/>
        <v>0</v>
      </c>
      <c r="AJ90" s="115">
        <f t="shared" si="59"/>
        <v>0</v>
      </c>
      <c r="AK90" s="116">
        <f t="shared" si="60"/>
        <v>0</v>
      </c>
      <c r="AL90" s="183">
        <f t="shared" si="61"/>
        <v>0</v>
      </c>
      <c r="AM90" s="123">
        <v>1E-4</v>
      </c>
      <c r="AN90" s="123">
        <v>0.02</v>
      </c>
    </row>
    <row r="91" spans="1:40" ht="18.75" hidden="1" customHeight="1" x14ac:dyDescent="0.3">
      <c r="A91" s="229"/>
      <c r="B91" s="229">
        <f t="shared" si="62"/>
        <v>0</v>
      </c>
      <c r="C91" s="171">
        <v>76</v>
      </c>
      <c r="D91" s="231">
        <f t="shared" si="33"/>
        <v>0</v>
      </c>
      <c r="E91" s="162">
        <f t="shared" si="34"/>
        <v>0</v>
      </c>
      <c r="F91" s="180">
        <f t="shared" si="35"/>
        <v>0</v>
      </c>
      <c r="G91" s="172">
        <f t="shared" si="36"/>
        <v>0</v>
      </c>
      <c r="H91" s="162">
        <f t="shared" si="37"/>
        <v>0</v>
      </c>
      <c r="I91" s="171"/>
      <c r="J91" s="171"/>
      <c r="K91" s="162">
        <f t="shared" si="38"/>
        <v>0</v>
      </c>
      <c r="L91" s="203">
        <f t="shared" si="39"/>
        <v>0</v>
      </c>
      <c r="M91" s="213">
        <f t="shared" si="40"/>
        <v>2.7899999999999987E-2</v>
      </c>
      <c r="N91" s="162">
        <f t="shared" si="41"/>
        <v>0</v>
      </c>
      <c r="O91" s="116">
        <f t="shared" si="42"/>
        <v>0</v>
      </c>
      <c r="P91" s="173">
        <f t="shared" si="43"/>
        <v>0</v>
      </c>
      <c r="Q91" s="171">
        <f t="shared" si="44"/>
        <v>0</v>
      </c>
      <c r="R91" s="171">
        <f t="shared" si="45"/>
        <v>0</v>
      </c>
      <c r="S91" s="116">
        <f t="shared" si="46"/>
        <v>0</v>
      </c>
      <c r="T91" s="162">
        <f t="shared" si="47"/>
        <v>0</v>
      </c>
      <c r="U91" s="117"/>
      <c r="V91" s="106">
        <f t="shared" si="48"/>
        <v>0</v>
      </c>
      <c r="W91" s="111">
        <v>76</v>
      </c>
      <c r="X91" s="181">
        <f t="shared" si="49"/>
        <v>0</v>
      </c>
      <c r="Y91" s="112">
        <f t="shared" si="50"/>
        <v>0</v>
      </c>
      <c r="Z91" s="113">
        <f t="shared" si="51"/>
        <v>0</v>
      </c>
      <c r="AA91" s="156">
        <f t="shared" si="52"/>
        <v>0</v>
      </c>
      <c r="AB91" s="111"/>
      <c r="AC91" s="111"/>
      <c r="AD91" s="162">
        <f t="shared" si="53"/>
        <v>0</v>
      </c>
      <c r="AE91" s="156">
        <f t="shared" si="54"/>
        <v>0</v>
      </c>
      <c r="AF91" s="112">
        <f t="shared" si="55"/>
        <v>0</v>
      </c>
      <c r="AG91" s="114">
        <f t="shared" si="56"/>
        <v>0</v>
      </c>
      <c r="AH91" s="111">
        <f t="shared" si="57"/>
        <v>0</v>
      </c>
      <c r="AI91" s="111">
        <f t="shared" si="58"/>
        <v>0</v>
      </c>
      <c r="AJ91" s="115">
        <f t="shared" si="59"/>
        <v>0</v>
      </c>
      <c r="AK91" s="116">
        <f t="shared" si="60"/>
        <v>0</v>
      </c>
      <c r="AL91" s="183">
        <f t="shared" si="61"/>
        <v>0</v>
      </c>
      <c r="AM91" s="123">
        <v>1E-4</v>
      </c>
      <c r="AN91" s="123">
        <v>0.02</v>
      </c>
    </row>
    <row r="92" spans="1:40" ht="18.75" hidden="1" customHeight="1" x14ac:dyDescent="0.3">
      <c r="A92" s="229"/>
      <c r="B92" s="229">
        <f t="shared" si="62"/>
        <v>0</v>
      </c>
      <c r="C92" s="171">
        <v>77</v>
      </c>
      <c r="D92" s="231">
        <f t="shared" si="33"/>
        <v>0</v>
      </c>
      <c r="E92" s="162">
        <f t="shared" si="34"/>
        <v>0</v>
      </c>
      <c r="F92" s="180">
        <f t="shared" si="35"/>
        <v>0</v>
      </c>
      <c r="G92" s="172">
        <f t="shared" si="36"/>
        <v>0</v>
      </c>
      <c r="H92" s="162">
        <f t="shared" si="37"/>
        <v>0</v>
      </c>
      <c r="I92" s="171"/>
      <c r="J92" s="171"/>
      <c r="K92" s="162">
        <f t="shared" si="38"/>
        <v>0</v>
      </c>
      <c r="L92" s="203">
        <f t="shared" si="39"/>
        <v>0</v>
      </c>
      <c r="M92" s="213">
        <f t="shared" si="40"/>
        <v>2.7899999999999987E-2</v>
      </c>
      <c r="N92" s="162">
        <f t="shared" si="41"/>
        <v>0</v>
      </c>
      <c r="O92" s="116">
        <f t="shared" si="42"/>
        <v>0</v>
      </c>
      <c r="P92" s="173">
        <f t="shared" si="43"/>
        <v>0</v>
      </c>
      <c r="Q92" s="171">
        <f t="shared" si="44"/>
        <v>0</v>
      </c>
      <c r="R92" s="171">
        <f t="shared" si="45"/>
        <v>0</v>
      </c>
      <c r="S92" s="116">
        <f t="shared" si="46"/>
        <v>0</v>
      </c>
      <c r="T92" s="162">
        <f t="shared" si="47"/>
        <v>0</v>
      </c>
      <c r="U92" s="117"/>
      <c r="V92" s="106">
        <f t="shared" si="48"/>
        <v>0</v>
      </c>
      <c r="W92" s="111">
        <v>77</v>
      </c>
      <c r="X92" s="181">
        <f t="shared" si="49"/>
        <v>0</v>
      </c>
      <c r="Y92" s="112">
        <f t="shared" si="50"/>
        <v>0</v>
      </c>
      <c r="Z92" s="113">
        <f t="shared" si="51"/>
        <v>0</v>
      </c>
      <c r="AA92" s="156">
        <f t="shared" si="52"/>
        <v>0</v>
      </c>
      <c r="AB92" s="111"/>
      <c r="AC92" s="111"/>
      <c r="AD92" s="162">
        <f t="shared" si="53"/>
        <v>0</v>
      </c>
      <c r="AE92" s="156">
        <f t="shared" si="54"/>
        <v>0</v>
      </c>
      <c r="AF92" s="112">
        <f t="shared" si="55"/>
        <v>0</v>
      </c>
      <c r="AG92" s="114">
        <f t="shared" si="56"/>
        <v>0</v>
      </c>
      <c r="AH92" s="111">
        <f t="shared" si="57"/>
        <v>0</v>
      </c>
      <c r="AI92" s="111">
        <f t="shared" si="58"/>
        <v>0</v>
      </c>
      <c r="AJ92" s="115">
        <f t="shared" si="59"/>
        <v>0</v>
      </c>
      <c r="AK92" s="116">
        <f t="shared" si="60"/>
        <v>0</v>
      </c>
      <c r="AL92" s="183">
        <f t="shared" si="61"/>
        <v>0</v>
      </c>
      <c r="AM92" s="123">
        <v>1E-4</v>
      </c>
      <c r="AN92" s="123">
        <v>0.02</v>
      </c>
    </row>
    <row r="93" spans="1:40" ht="18.75" hidden="1" customHeight="1" x14ac:dyDescent="0.3">
      <c r="A93" s="229"/>
      <c r="B93" s="229">
        <f t="shared" si="62"/>
        <v>0</v>
      </c>
      <c r="C93" s="171">
        <v>78</v>
      </c>
      <c r="D93" s="231">
        <f t="shared" si="33"/>
        <v>0</v>
      </c>
      <c r="E93" s="162">
        <f t="shared" si="34"/>
        <v>0</v>
      </c>
      <c r="F93" s="180">
        <f t="shared" si="35"/>
        <v>0</v>
      </c>
      <c r="G93" s="172">
        <f t="shared" si="36"/>
        <v>0</v>
      </c>
      <c r="H93" s="162">
        <f t="shared" si="37"/>
        <v>0</v>
      </c>
      <c r="I93" s="171"/>
      <c r="J93" s="171"/>
      <c r="K93" s="162">
        <f t="shared" si="38"/>
        <v>0</v>
      </c>
      <c r="L93" s="203">
        <f t="shared" si="39"/>
        <v>0</v>
      </c>
      <c r="M93" s="213">
        <f t="shared" si="40"/>
        <v>2.7899999999999987E-2</v>
      </c>
      <c r="N93" s="162">
        <f t="shared" si="41"/>
        <v>0</v>
      </c>
      <c r="O93" s="116">
        <f t="shared" si="42"/>
        <v>0</v>
      </c>
      <c r="P93" s="173">
        <f t="shared" si="43"/>
        <v>0</v>
      </c>
      <c r="Q93" s="171">
        <f t="shared" si="44"/>
        <v>0</v>
      </c>
      <c r="R93" s="171">
        <f t="shared" si="45"/>
        <v>0</v>
      </c>
      <c r="S93" s="116">
        <f t="shared" si="46"/>
        <v>0</v>
      </c>
      <c r="T93" s="162">
        <f t="shared" si="47"/>
        <v>0</v>
      </c>
      <c r="U93" s="117"/>
      <c r="V93" s="106">
        <f t="shared" si="48"/>
        <v>0</v>
      </c>
      <c r="W93" s="111">
        <v>78</v>
      </c>
      <c r="X93" s="181">
        <f t="shared" si="49"/>
        <v>0</v>
      </c>
      <c r="Y93" s="112">
        <f t="shared" si="50"/>
        <v>0</v>
      </c>
      <c r="Z93" s="113">
        <f t="shared" si="51"/>
        <v>0</v>
      </c>
      <c r="AA93" s="156">
        <f t="shared" si="52"/>
        <v>0</v>
      </c>
      <c r="AB93" s="111"/>
      <c r="AC93" s="111"/>
      <c r="AD93" s="162">
        <f t="shared" si="53"/>
        <v>0</v>
      </c>
      <c r="AE93" s="156">
        <f t="shared" si="54"/>
        <v>0</v>
      </c>
      <c r="AF93" s="112">
        <f t="shared" si="55"/>
        <v>0</v>
      </c>
      <c r="AG93" s="114">
        <f t="shared" si="56"/>
        <v>0</v>
      </c>
      <c r="AH93" s="111">
        <f t="shared" si="57"/>
        <v>0</v>
      </c>
      <c r="AI93" s="111">
        <f t="shared" si="58"/>
        <v>0</v>
      </c>
      <c r="AJ93" s="115">
        <f t="shared" si="59"/>
        <v>0</v>
      </c>
      <c r="AK93" s="116">
        <f t="shared" si="60"/>
        <v>0</v>
      </c>
      <c r="AL93" s="183">
        <f t="shared" si="61"/>
        <v>0</v>
      </c>
      <c r="AM93" s="123">
        <v>1E-4</v>
      </c>
      <c r="AN93" s="123">
        <v>0.02</v>
      </c>
    </row>
    <row r="94" spans="1:40" ht="18.75" hidden="1" customHeight="1" x14ac:dyDescent="0.3">
      <c r="A94" s="229"/>
      <c r="B94" s="229">
        <f t="shared" si="62"/>
        <v>0</v>
      </c>
      <c r="C94" s="171">
        <v>79</v>
      </c>
      <c r="D94" s="231">
        <f t="shared" si="33"/>
        <v>0</v>
      </c>
      <c r="E94" s="162">
        <f t="shared" si="34"/>
        <v>0</v>
      </c>
      <c r="F94" s="180">
        <f t="shared" si="35"/>
        <v>0</v>
      </c>
      <c r="G94" s="172">
        <f t="shared" si="36"/>
        <v>0</v>
      </c>
      <c r="H94" s="162">
        <f t="shared" si="37"/>
        <v>0</v>
      </c>
      <c r="I94" s="171"/>
      <c r="J94" s="171"/>
      <c r="K94" s="162">
        <f t="shared" si="38"/>
        <v>0</v>
      </c>
      <c r="L94" s="203">
        <f t="shared" si="39"/>
        <v>0</v>
      </c>
      <c r="M94" s="213">
        <f t="shared" si="40"/>
        <v>2.7899999999999987E-2</v>
      </c>
      <c r="N94" s="162">
        <f t="shared" si="41"/>
        <v>0</v>
      </c>
      <c r="O94" s="116">
        <f t="shared" si="42"/>
        <v>0</v>
      </c>
      <c r="P94" s="173">
        <f t="shared" si="43"/>
        <v>0</v>
      </c>
      <c r="Q94" s="171">
        <f t="shared" si="44"/>
        <v>0</v>
      </c>
      <c r="R94" s="171">
        <f t="shared" si="45"/>
        <v>0</v>
      </c>
      <c r="S94" s="116">
        <f t="shared" si="46"/>
        <v>0</v>
      </c>
      <c r="T94" s="162">
        <f t="shared" si="47"/>
        <v>0</v>
      </c>
      <c r="U94" s="117"/>
      <c r="V94" s="106">
        <f t="shared" si="48"/>
        <v>0</v>
      </c>
      <c r="W94" s="111">
        <v>79</v>
      </c>
      <c r="X94" s="181">
        <f t="shared" si="49"/>
        <v>0</v>
      </c>
      <c r="Y94" s="112">
        <f t="shared" si="50"/>
        <v>0</v>
      </c>
      <c r="Z94" s="113">
        <f t="shared" si="51"/>
        <v>0</v>
      </c>
      <c r="AA94" s="156">
        <f t="shared" si="52"/>
        <v>0</v>
      </c>
      <c r="AB94" s="111"/>
      <c r="AC94" s="111"/>
      <c r="AD94" s="162">
        <f t="shared" si="53"/>
        <v>0</v>
      </c>
      <c r="AE94" s="156">
        <f t="shared" si="54"/>
        <v>0</v>
      </c>
      <c r="AF94" s="112">
        <f t="shared" si="55"/>
        <v>0</v>
      </c>
      <c r="AG94" s="114">
        <f t="shared" si="56"/>
        <v>0</v>
      </c>
      <c r="AH94" s="111">
        <f t="shared" si="57"/>
        <v>0</v>
      </c>
      <c r="AI94" s="111">
        <f t="shared" si="58"/>
        <v>0</v>
      </c>
      <c r="AJ94" s="115">
        <f t="shared" si="59"/>
        <v>0</v>
      </c>
      <c r="AK94" s="116">
        <f t="shared" si="60"/>
        <v>0</v>
      </c>
      <c r="AL94" s="183">
        <f t="shared" si="61"/>
        <v>0</v>
      </c>
      <c r="AM94" s="123">
        <v>1E-4</v>
      </c>
      <c r="AN94" s="123">
        <v>0.02</v>
      </c>
    </row>
    <row r="95" spans="1:40" ht="18.75" hidden="1" customHeight="1" x14ac:dyDescent="0.3">
      <c r="A95" s="229"/>
      <c r="B95" s="229">
        <f t="shared" si="62"/>
        <v>0</v>
      </c>
      <c r="C95" s="171">
        <v>80</v>
      </c>
      <c r="D95" s="231">
        <f t="shared" si="33"/>
        <v>0</v>
      </c>
      <c r="E95" s="162">
        <f t="shared" si="34"/>
        <v>0</v>
      </c>
      <c r="F95" s="180">
        <f t="shared" si="35"/>
        <v>0</v>
      </c>
      <c r="G95" s="172">
        <f t="shared" si="36"/>
        <v>0</v>
      </c>
      <c r="H95" s="162">
        <f t="shared" si="37"/>
        <v>0</v>
      </c>
      <c r="I95" s="171"/>
      <c r="J95" s="171"/>
      <c r="K95" s="162">
        <f t="shared" si="38"/>
        <v>0</v>
      </c>
      <c r="L95" s="203">
        <f t="shared" si="39"/>
        <v>0</v>
      </c>
      <c r="M95" s="213">
        <f t="shared" si="40"/>
        <v>2.7899999999999987E-2</v>
      </c>
      <c r="N95" s="162">
        <f t="shared" si="41"/>
        <v>0</v>
      </c>
      <c r="O95" s="116">
        <f t="shared" si="42"/>
        <v>0</v>
      </c>
      <c r="P95" s="173">
        <f t="shared" si="43"/>
        <v>0</v>
      </c>
      <c r="Q95" s="171">
        <f t="shared" si="44"/>
        <v>0</v>
      </c>
      <c r="R95" s="171">
        <f t="shared" si="45"/>
        <v>0</v>
      </c>
      <c r="S95" s="116">
        <f t="shared" si="46"/>
        <v>0</v>
      </c>
      <c r="T95" s="162">
        <f t="shared" si="47"/>
        <v>0</v>
      </c>
      <c r="U95" s="117"/>
      <c r="V95" s="106">
        <f t="shared" si="48"/>
        <v>0</v>
      </c>
      <c r="W95" s="111">
        <v>80</v>
      </c>
      <c r="X95" s="181">
        <f t="shared" si="49"/>
        <v>0</v>
      </c>
      <c r="Y95" s="112">
        <f t="shared" si="50"/>
        <v>0</v>
      </c>
      <c r="Z95" s="113">
        <f t="shared" si="51"/>
        <v>0</v>
      </c>
      <c r="AA95" s="156">
        <f t="shared" si="52"/>
        <v>0</v>
      </c>
      <c r="AB95" s="111"/>
      <c r="AC95" s="111"/>
      <c r="AD95" s="162">
        <f t="shared" si="53"/>
        <v>0</v>
      </c>
      <c r="AE95" s="156">
        <f t="shared" si="54"/>
        <v>0</v>
      </c>
      <c r="AF95" s="112">
        <f t="shared" si="55"/>
        <v>0</v>
      </c>
      <c r="AG95" s="114">
        <f t="shared" si="56"/>
        <v>0</v>
      </c>
      <c r="AH95" s="111">
        <f t="shared" si="57"/>
        <v>0</v>
      </c>
      <c r="AI95" s="111">
        <f t="shared" si="58"/>
        <v>0</v>
      </c>
      <c r="AJ95" s="115">
        <f t="shared" si="59"/>
        <v>0</v>
      </c>
      <c r="AK95" s="116">
        <f t="shared" si="60"/>
        <v>0</v>
      </c>
      <c r="AL95" s="183">
        <f t="shared" si="61"/>
        <v>0</v>
      </c>
      <c r="AM95" s="123">
        <v>1E-4</v>
      </c>
      <c r="AN95" s="123">
        <v>0.02</v>
      </c>
    </row>
    <row r="96" spans="1:40" ht="18.75" hidden="1" customHeight="1" x14ac:dyDescent="0.3">
      <c r="A96" s="229"/>
      <c r="B96" s="229">
        <f t="shared" si="62"/>
        <v>0</v>
      </c>
      <c r="C96" s="171">
        <v>81</v>
      </c>
      <c r="D96" s="231">
        <f t="shared" si="33"/>
        <v>0</v>
      </c>
      <c r="E96" s="162">
        <f t="shared" si="34"/>
        <v>0</v>
      </c>
      <c r="F96" s="180">
        <f t="shared" si="35"/>
        <v>0</v>
      </c>
      <c r="G96" s="172">
        <f t="shared" si="36"/>
        <v>0</v>
      </c>
      <c r="H96" s="162">
        <f t="shared" si="37"/>
        <v>0</v>
      </c>
      <c r="I96" s="171"/>
      <c r="J96" s="171"/>
      <c r="K96" s="162">
        <f t="shared" si="38"/>
        <v>0</v>
      </c>
      <c r="L96" s="203">
        <f t="shared" si="39"/>
        <v>0</v>
      </c>
      <c r="M96" s="213">
        <f t="shared" si="40"/>
        <v>2.7899999999999987E-2</v>
      </c>
      <c r="N96" s="162">
        <f t="shared" si="41"/>
        <v>0</v>
      </c>
      <c r="O96" s="116">
        <f t="shared" si="42"/>
        <v>0</v>
      </c>
      <c r="P96" s="173">
        <f t="shared" si="43"/>
        <v>0</v>
      </c>
      <c r="Q96" s="171">
        <f t="shared" si="44"/>
        <v>0</v>
      </c>
      <c r="R96" s="171">
        <f t="shared" si="45"/>
        <v>0</v>
      </c>
      <c r="S96" s="116">
        <f t="shared" si="46"/>
        <v>0</v>
      </c>
      <c r="T96" s="162">
        <f t="shared" si="47"/>
        <v>0</v>
      </c>
      <c r="U96" s="117"/>
      <c r="V96" s="106">
        <f t="shared" si="48"/>
        <v>0</v>
      </c>
      <c r="W96" s="111">
        <v>81</v>
      </c>
      <c r="X96" s="181">
        <f t="shared" si="49"/>
        <v>0</v>
      </c>
      <c r="Y96" s="112">
        <f t="shared" si="50"/>
        <v>0</v>
      </c>
      <c r="Z96" s="113">
        <f t="shared" si="51"/>
        <v>0</v>
      </c>
      <c r="AA96" s="156">
        <f t="shared" si="52"/>
        <v>0</v>
      </c>
      <c r="AB96" s="111"/>
      <c r="AC96" s="111"/>
      <c r="AD96" s="162">
        <f t="shared" si="53"/>
        <v>0</v>
      </c>
      <c r="AE96" s="156">
        <f t="shared" si="54"/>
        <v>0</v>
      </c>
      <c r="AF96" s="112">
        <f t="shared" si="55"/>
        <v>0</v>
      </c>
      <c r="AG96" s="114">
        <f t="shared" si="56"/>
        <v>0</v>
      </c>
      <c r="AH96" s="111">
        <f t="shared" si="57"/>
        <v>0</v>
      </c>
      <c r="AI96" s="111">
        <f t="shared" si="58"/>
        <v>0</v>
      </c>
      <c r="AJ96" s="115">
        <f t="shared" si="59"/>
        <v>0</v>
      </c>
      <c r="AK96" s="116">
        <f t="shared" si="60"/>
        <v>0</v>
      </c>
      <c r="AL96" s="183">
        <f t="shared" si="61"/>
        <v>0</v>
      </c>
      <c r="AM96" s="123">
        <v>1E-4</v>
      </c>
      <c r="AN96" s="123">
        <v>0.02</v>
      </c>
    </row>
    <row r="97" spans="1:40" ht="18.75" hidden="1" customHeight="1" x14ac:dyDescent="0.3">
      <c r="A97" s="229"/>
      <c r="B97" s="229">
        <f t="shared" si="62"/>
        <v>0</v>
      </c>
      <c r="C97" s="171">
        <v>82</v>
      </c>
      <c r="D97" s="231">
        <f t="shared" si="33"/>
        <v>0</v>
      </c>
      <c r="E97" s="162">
        <f t="shared" si="34"/>
        <v>0</v>
      </c>
      <c r="F97" s="180">
        <f t="shared" si="35"/>
        <v>0</v>
      </c>
      <c r="G97" s="172">
        <f t="shared" si="36"/>
        <v>0</v>
      </c>
      <c r="H97" s="162">
        <f t="shared" si="37"/>
        <v>0</v>
      </c>
      <c r="I97" s="171"/>
      <c r="J97" s="171"/>
      <c r="K97" s="162">
        <f t="shared" si="38"/>
        <v>0</v>
      </c>
      <c r="L97" s="203">
        <f t="shared" si="39"/>
        <v>0</v>
      </c>
      <c r="M97" s="213">
        <f t="shared" si="40"/>
        <v>2.7899999999999987E-2</v>
      </c>
      <c r="N97" s="162">
        <f t="shared" si="41"/>
        <v>0</v>
      </c>
      <c r="O97" s="116">
        <f t="shared" si="42"/>
        <v>0</v>
      </c>
      <c r="P97" s="173">
        <f t="shared" si="43"/>
        <v>0</v>
      </c>
      <c r="Q97" s="171">
        <f t="shared" si="44"/>
        <v>0</v>
      </c>
      <c r="R97" s="171">
        <f t="shared" si="45"/>
        <v>0</v>
      </c>
      <c r="S97" s="116">
        <f t="shared" si="46"/>
        <v>0</v>
      </c>
      <c r="T97" s="162">
        <f t="shared" si="47"/>
        <v>0</v>
      </c>
      <c r="U97" s="117"/>
      <c r="V97" s="106">
        <f t="shared" si="48"/>
        <v>0</v>
      </c>
      <c r="W97" s="111">
        <v>82</v>
      </c>
      <c r="X97" s="181">
        <f t="shared" si="49"/>
        <v>0</v>
      </c>
      <c r="Y97" s="112">
        <f t="shared" si="50"/>
        <v>0</v>
      </c>
      <c r="Z97" s="113">
        <f t="shared" si="51"/>
        <v>0</v>
      </c>
      <c r="AA97" s="156">
        <f t="shared" si="52"/>
        <v>0</v>
      </c>
      <c r="AB97" s="111"/>
      <c r="AC97" s="111"/>
      <c r="AD97" s="162">
        <f t="shared" si="53"/>
        <v>0</v>
      </c>
      <c r="AE97" s="156">
        <f t="shared" si="54"/>
        <v>0</v>
      </c>
      <c r="AF97" s="112">
        <f t="shared" si="55"/>
        <v>0</v>
      </c>
      <c r="AG97" s="114">
        <f t="shared" si="56"/>
        <v>0</v>
      </c>
      <c r="AH97" s="111">
        <f t="shared" si="57"/>
        <v>0</v>
      </c>
      <c r="AI97" s="111">
        <f t="shared" si="58"/>
        <v>0</v>
      </c>
      <c r="AJ97" s="115">
        <f t="shared" si="59"/>
        <v>0</v>
      </c>
      <c r="AK97" s="116">
        <f t="shared" si="60"/>
        <v>0</v>
      </c>
      <c r="AL97" s="183">
        <f t="shared" si="61"/>
        <v>0</v>
      </c>
      <c r="AM97" s="123">
        <v>1E-4</v>
      </c>
      <c r="AN97" s="123">
        <v>0.02</v>
      </c>
    </row>
    <row r="98" spans="1:40" ht="18.75" hidden="1" customHeight="1" x14ac:dyDescent="0.3">
      <c r="A98" s="229"/>
      <c r="B98" s="229">
        <f t="shared" si="62"/>
        <v>0</v>
      </c>
      <c r="C98" s="171">
        <v>83</v>
      </c>
      <c r="D98" s="231">
        <f t="shared" si="33"/>
        <v>0</v>
      </c>
      <c r="E98" s="162">
        <f t="shared" si="34"/>
        <v>0</v>
      </c>
      <c r="F98" s="180">
        <f t="shared" si="35"/>
        <v>0</v>
      </c>
      <c r="G98" s="172">
        <f t="shared" si="36"/>
        <v>0</v>
      </c>
      <c r="H98" s="162">
        <f t="shared" si="37"/>
        <v>0</v>
      </c>
      <c r="I98" s="171"/>
      <c r="J98" s="171"/>
      <c r="K98" s="162">
        <f t="shared" si="38"/>
        <v>0</v>
      </c>
      <c r="L98" s="203">
        <f t="shared" si="39"/>
        <v>0</v>
      </c>
      <c r="M98" s="213">
        <f t="shared" si="40"/>
        <v>2.7899999999999987E-2</v>
      </c>
      <c r="N98" s="162">
        <f t="shared" si="41"/>
        <v>0</v>
      </c>
      <c r="O98" s="116">
        <f t="shared" si="42"/>
        <v>0</v>
      </c>
      <c r="P98" s="173">
        <f t="shared" si="43"/>
        <v>0</v>
      </c>
      <c r="Q98" s="171">
        <f t="shared" si="44"/>
        <v>0</v>
      </c>
      <c r="R98" s="171">
        <f t="shared" si="45"/>
        <v>0</v>
      </c>
      <c r="S98" s="116">
        <f t="shared" si="46"/>
        <v>0</v>
      </c>
      <c r="T98" s="162">
        <f t="shared" si="47"/>
        <v>0</v>
      </c>
      <c r="U98" s="117"/>
      <c r="V98" s="106">
        <f t="shared" si="48"/>
        <v>0</v>
      </c>
      <c r="W98" s="111">
        <v>83</v>
      </c>
      <c r="X98" s="181">
        <f t="shared" si="49"/>
        <v>0</v>
      </c>
      <c r="Y98" s="112">
        <f t="shared" si="50"/>
        <v>0</v>
      </c>
      <c r="Z98" s="113">
        <f t="shared" si="51"/>
        <v>0</v>
      </c>
      <c r="AA98" s="156">
        <f t="shared" si="52"/>
        <v>0</v>
      </c>
      <c r="AB98" s="111"/>
      <c r="AC98" s="111"/>
      <c r="AD98" s="162">
        <f t="shared" si="53"/>
        <v>0</v>
      </c>
      <c r="AE98" s="156">
        <f t="shared" si="54"/>
        <v>0</v>
      </c>
      <c r="AF98" s="112">
        <f t="shared" si="55"/>
        <v>0</v>
      </c>
      <c r="AG98" s="114">
        <f t="shared" si="56"/>
        <v>0</v>
      </c>
      <c r="AH98" s="111">
        <f t="shared" si="57"/>
        <v>0</v>
      </c>
      <c r="AI98" s="111">
        <f t="shared" si="58"/>
        <v>0</v>
      </c>
      <c r="AJ98" s="115">
        <f t="shared" si="59"/>
        <v>0</v>
      </c>
      <c r="AK98" s="116">
        <f t="shared" si="60"/>
        <v>0</v>
      </c>
      <c r="AL98" s="183">
        <f t="shared" si="61"/>
        <v>0</v>
      </c>
      <c r="AM98" s="123">
        <v>1E-4</v>
      </c>
      <c r="AN98" s="123">
        <v>0.02</v>
      </c>
    </row>
    <row r="99" spans="1:40" ht="18.75" hidden="1" customHeight="1" x14ac:dyDescent="0.3">
      <c r="A99" s="229"/>
      <c r="B99" s="229">
        <f t="shared" si="62"/>
        <v>0</v>
      </c>
      <c r="C99" s="171">
        <v>84</v>
      </c>
      <c r="D99" s="231">
        <f t="shared" si="33"/>
        <v>0</v>
      </c>
      <c r="E99" s="162">
        <f t="shared" si="34"/>
        <v>0</v>
      </c>
      <c r="F99" s="180">
        <f t="shared" si="35"/>
        <v>0</v>
      </c>
      <c r="G99" s="172">
        <f t="shared" si="36"/>
        <v>0</v>
      </c>
      <c r="H99" s="162">
        <f t="shared" si="37"/>
        <v>0</v>
      </c>
      <c r="I99" s="171"/>
      <c r="J99" s="171"/>
      <c r="K99" s="162">
        <f t="shared" si="38"/>
        <v>0</v>
      </c>
      <c r="L99" s="203">
        <f t="shared" si="39"/>
        <v>0</v>
      </c>
      <c r="M99" s="213">
        <f t="shared" si="40"/>
        <v>2.7899999999999987E-2</v>
      </c>
      <c r="N99" s="162">
        <f t="shared" si="41"/>
        <v>0</v>
      </c>
      <c r="O99" s="116">
        <f t="shared" si="42"/>
        <v>0</v>
      </c>
      <c r="P99" s="173">
        <f t="shared" si="43"/>
        <v>0</v>
      </c>
      <c r="Q99" s="171">
        <f t="shared" si="44"/>
        <v>0</v>
      </c>
      <c r="R99" s="171">
        <f t="shared" si="45"/>
        <v>0</v>
      </c>
      <c r="S99" s="116">
        <f t="shared" si="46"/>
        <v>0</v>
      </c>
      <c r="T99" s="162">
        <f t="shared" si="47"/>
        <v>0</v>
      </c>
      <c r="U99" s="117"/>
      <c r="V99" s="106">
        <f t="shared" si="48"/>
        <v>0</v>
      </c>
      <c r="W99" s="111">
        <v>84</v>
      </c>
      <c r="X99" s="181">
        <f t="shared" si="49"/>
        <v>0</v>
      </c>
      <c r="Y99" s="112">
        <f t="shared" si="50"/>
        <v>0</v>
      </c>
      <c r="Z99" s="113">
        <f t="shared" si="51"/>
        <v>0</v>
      </c>
      <c r="AA99" s="156">
        <f t="shared" si="52"/>
        <v>0</v>
      </c>
      <c r="AB99" s="111"/>
      <c r="AC99" s="111"/>
      <c r="AD99" s="162">
        <f t="shared" si="53"/>
        <v>0</v>
      </c>
      <c r="AE99" s="156">
        <f t="shared" si="54"/>
        <v>0</v>
      </c>
      <c r="AF99" s="112">
        <f t="shared" si="55"/>
        <v>0</v>
      </c>
      <c r="AG99" s="114">
        <f t="shared" si="56"/>
        <v>0</v>
      </c>
      <c r="AH99" s="111">
        <f t="shared" si="57"/>
        <v>0</v>
      </c>
      <c r="AI99" s="111">
        <f t="shared" si="58"/>
        <v>0</v>
      </c>
      <c r="AJ99" s="115">
        <f t="shared" si="59"/>
        <v>0</v>
      </c>
      <c r="AK99" s="116">
        <f t="shared" si="60"/>
        <v>0</v>
      </c>
      <c r="AL99" s="183">
        <f t="shared" si="61"/>
        <v>0</v>
      </c>
      <c r="AM99" s="123">
        <v>1E-4</v>
      </c>
      <c r="AN99" s="123">
        <v>0.02</v>
      </c>
    </row>
    <row r="100" spans="1:40" ht="18.75" hidden="1" customHeight="1" x14ac:dyDescent="0.3">
      <c r="A100" s="229"/>
      <c r="B100" s="229">
        <f t="shared" si="62"/>
        <v>0</v>
      </c>
      <c r="C100" s="171">
        <v>85</v>
      </c>
      <c r="D100" s="231">
        <f t="shared" si="33"/>
        <v>0</v>
      </c>
      <c r="E100" s="162">
        <f t="shared" si="34"/>
        <v>0</v>
      </c>
      <c r="F100" s="180">
        <f t="shared" si="35"/>
        <v>0</v>
      </c>
      <c r="G100" s="172">
        <f t="shared" si="36"/>
        <v>0</v>
      </c>
      <c r="H100" s="162">
        <f t="shared" si="37"/>
        <v>0</v>
      </c>
      <c r="I100" s="171"/>
      <c r="J100" s="171"/>
      <c r="K100" s="162">
        <f t="shared" si="38"/>
        <v>0</v>
      </c>
      <c r="L100" s="203">
        <f t="shared" si="39"/>
        <v>0</v>
      </c>
      <c r="M100" s="213">
        <f t="shared" si="40"/>
        <v>2.7899999999999987E-2</v>
      </c>
      <c r="N100" s="162">
        <f t="shared" si="41"/>
        <v>0</v>
      </c>
      <c r="O100" s="116">
        <f t="shared" si="42"/>
        <v>0</v>
      </c>
      <c r="P100" s="173">
        <f t="shared" si="43"/>
        <v>0</v>
      </c>
      <c r="Q100" s="171">
        <f t="shared" si="44"/>
        <v>0</v>
      </c>
      <c r="R100" s="171">
        <f t="shared" si="45"/>
        <v>0</v>
      </c>
      <c r="S100" s="116">
        <f t="shared" si="46"/>
        <v>0</v>
      </c>
      <c r="T100" s="162">
        <f t="shared" si="47"/>
        <v>0</v>
      </c>
      <c r="U100" s="117"/>
      <c r="V100" s="106">
        <f t="shared" si="48"/>
        <v>0</v>
      </c>
      <c r="W100" s="111">
        <v>85</v>
      </c>
      <c r="X100" s="181">
        <f t="shared" si="49"/>
        <v>0</v>
      </c>
      <c r="Y100" s="112">
        <f t="shared" si="50"/>
        <v>0</v>
      </c>
      <c r="Z100" s="113">
        <f t="shared" si="51"/>
        <v>0</v>
      </c>
      <c r="AA100" s="156">
        <f t="shared" si="52"/>
        <v>0</v>
      </c>
      <c r="AB100" s="111"/>
      <c r="AC100" s="111"/>
      <c r="AD100" s="162">
        <f t="shared" si="53"/>
        <v>0</v>
      </c>
      <c r="AE100" s="156">
        <f t="shared" si="54"/>
        <v>0</v>
      </c>
      <c r="AF100" s="112">
        <f t="shared" si="55"/>
        <v>0</v>
      </c>
      <c r="AG100" s="114">
        <f t="shared" si="56"/>
        <v>0</v>
      </c>
      <c r="AH100" s="111">
        <f t="shared" si="57"/>
        <v>0</v>
      </c>
      <c r="AI100" s="111">
        <f t="shared" si="58"/>
        <v>0</v>
      </c>
      <c r="AJ100" s="115">
        <f t="shared" si="59"/>
        <v>0</v>
      </c>
      <c r="AK100" s="116">
        <f t="shared" si="60"/>
        <v>0</v>
      </c>
      <c r="AL100" s="183">
        <f t="shared" si="61"/>
        <v>0</v>
      </c>
      <c r="AM100" s="123">
        <v>1E-4</v>
      </c>
      <c r="AN100" s="123">
        <v>0.02</v>
      </c>
    </row>
    <row r="101" spans="1:40" ht="18.75" hidden="1" customHeight="1" x14ac:dyDescent="0.3">
      <c r="A101" s="229"/>
      <c r="B101" s="229">
        <f t="shared" si="62"/>
        <v>0</v>
      </c>
      <c r="C101" s="171">
        <v>86</v>
      </c>
      <c r="D101" s="231">
        <f t="shared" si="33"/>
        <v>0</v>
      </c>
      <c r="E101" s="162">
        <f t="shared" si="34"/>
        <v>0</v>
      </c>
      <c r="F101" s="180">
        <f t="shared" si="35"/>
        <v>0</v>
      </c>
      <c r="G101" s="172">
        <f t="shared" si="36"/>
        <v>0</v>
      </c>
      <c r="H101" s="162">
        <f t="shared" si="37"/>
        <v>0</v>
      </c>
      <c r="I101" s="171"/>
      <c r="J101" s="171"/>
      <c r="K101" s="162">
        <f t="shared" si="38"/>
        <v>0</v>
      </c>
      <c r="L101" s="203">
        <f t="shared" si="39"/>
        <v>0</v>
      </c>
      <c r="M101" s="213">
        <f t="shared" si="40"/>
        <v>2.7899999999999987E-2</v>
      </c>
      <c r="N101" s="162">
        <f t="shared" si="41"/>
        <v>0</v>
      </c>
      <c r="O101" s="116">
        <f t="shared" si="42"/>
        <v>0</v>
      </c>
      <c r="P101" s="173">
        <f t="shared" si="43"/>
        <v>0</v>
      </c>
      <c r="Q101" s="171">
        <f t="shared" si="44"/>
        <v>0</v>
      </c>
      <c r="R101" s="171">
        <f t="shared" si="45"/>
        <v>0</v>
      </c>
      <c r="S101" s="116">
        <f t="shared" si="46"/>
        <v>0</v>
      </c>
      <c r="T101" s="162">
        <f t="shared" si="47"/>
        <v>0</v>
      </c>
      <c r="U101" s="117"/>
      <c r="V101" s="106">
        <f t="shared" si="48"/>
        <v>0</v>
      </c>
      <c r="W101" s="111">
        <v>86</v>
      </c>
      <c r="X101" s="181">
        <f t="shared" si="49"/>
        <v>0</v>
      </c>
      <c r="Y101" s="112">
        <f t="shared" si="50"/>
        <v>0</v>
      </c>
      <c r="Z101" s="113">
        <f t="shared" si="51"/>
        <v>0</v>
      </c>
      <c r="AA101" s="156">
        <f t="shared" si="52"/>
        <v>0</v>
      </c>
      <c r="AB101" s="111"/>
      <c r="AC101" s="111"/>
      <c r="AD101" s="162">
        <f t="shared" si="53"/>
        <v>0</v>
      </c>
      <c r="AE101" s="156">
        <f t="shared" si="54"/>
        <v>0</v>
      </c>
      <c r="AF101" s="112">
        <f t="shared" si="55"/>
        <v>0</v>
      </c>
      <c r="AG101" s="114">
        <f t="shared" si="56"/>
        <v>0</v>
      </c>
      <c r="AH101" s="111">
        <f t="shared" si="57"/>
        <v>0</v>
      </c>
      <c r="AI101" s="111">
        <f t="shared" si="58"/>
        <v>0</v>
      </c>
      <c r="AJ101" s="115">
        <f t="shared" si="59"/>
        <v>0</v>
      </c>
      <c r="AK101" s="116">
        <f t="shared" si="60"/>
        <v>0</v>
      </c>
      <c r="AL101" s="183">
        <f t="shared" si="61"/>
        <v>0</v>
      </c>
      <c r="AM101" s="123">
        <v>1E-4</v>
      </c>
      <c r="AN101" s="123">
        <v>0.02</v>
      </c>
    </row>
    <row r="102" spans="1:40" ht="18.75" hidden="1" customHeight="1" x14ac:dyDescent="0.3">
      <c r="A102" s="229"/>
      <c r="B102" s="229">
        <f t="shared" si="62"/>
        <v>0</v>
      </c>
      <c r="C102" s="171">
        <v>87</v>
      </c>
      <c r="D102" s="231">
        <f t="shared" si="33"/>
        <v>0</v>
      </c>
      <c r="E102" s="162">
        <f t="shared" si="34"/>
        <v>0</v>
      </c>
      <c r="F102" s="180">
        <f t="shared" si="35"/>
        <v>0</v>
      </c>
      <c r="G102" s="172">
        <f t="shared" si="36"/>
        <v>0</v>
      </c>
      <c r="H102" s="162">
        <f t="shared" si="37"/>
        <v>0</v>
      </c>
      <c r="I102" s="171"/>
      <c r="J102" s="171"/>
      <c r="K102" s="162">
        <f t="shared" si="38"/>
        <v>0</v>
      </c>
      <c r="L102" s="203">
        <f t="shared" si="39"/>
        <v>0</v>
      </c>
      <c r="M102" s="213">
        <f t="shared" si="40"/>
        <v>2.7899999999999987E-2</v>
      </c>
      <c r="N102" s="162">
        <f t="shared" si="41"/>
        <v>0</v>
      </c>
      <c r="O102" s="116">
        <f t="shared" si="42"/>
        <v>0</v>
      </c>
      <c r="P102" s="173">
        <f t="shared" si="43"/>
        <v>0</v>
      </c>
      <c r="Q102" s="171">
        <f t="shared" si="44"/>
        <v>0</v>
      </c>
      <c r="R102" s="171">
        <f t="shared" si="45"/>
        <v>0</v>
      </c>
      <c r="S102" s="116">
        <f t="shared" si="46"/>
        <v>0</v>
      </c>
      <c r="T102" s="162">
        <f t="shared" si="47"/>
        <v>0</v>
      </c>
      <c r="U102" s="117"/>
      <c r="V102" s="106">
        <f t="shared" si="48"/>
        <v>0</v>
      </c>
      <c r="W102" s="111">
        <v>87</v>
      </c>
      <c r="X102" s="181">
        <f t="shared" si="49"/>
        <v>0</v>
      </c>
      <c r="Y102" s="112">
        <f t="shared" si="50"/>
        <v>0</v>
      </c>
      <c r="Z102" s="113">
        <f t="shared" si="51"/>
        <v>0</v>
      </c>
      <c r="AA102" s="156">
        <f t="shared" si="52"/>
        <v>0</v>
      </c>
      <c r="AB102" s="111"/>
      <c r="AC102" s="111"/>
      <c r="AD102" s="162">
        <f t="shared" si="53"/>
        <v>0</v>
      </c>
      <c r="AE102" s="156">
        <f t="shared" si="54"/>
        <v>0</v>
      </c>
      <c r="AF102" s="112">
        <f t="shared" si="55"/>
        <v>0</v>
      </c>
      <c r="AG102" s="114">
        <f t="shared" si="56"/>
        <v>0</v>
      </c>
      <c r="AH102" s="111">
        <f t="shared" si="57"/>
        <v>0</v>
      </c>
      <c r="AI102" s="111">
        <f t="shared" si="58"/>
        <v>0</v>
      </c>
      <c r="AJ102" s="115">
        <f t="shared" si="59"/>
        <v>0</v>
      </c>
      <c r="AK102" s="116">
        <f t="shared" si="60"/>
        <v>0</v>
      </c>
      <c r="AL102" s="183">
        <f t="shared" si="61"/>
        <v>0</v>
      </c>
      <c r="AM102" s="123">
        <v>1E-4</v>
      </c>
      <c r="AN102" s="123">
        <v>0.02</v>
      </c>
    </row>
    <row r="103" spans="1:40" ht="18.75" hidden="1" customHeight="1" x14ac:dyDescent="0.3">
      <c r="A103" s="229"/>
      <c r="B103" s="229">
        <f t="shared" si="62"/>
        <v>0</v>
      </c>
      <c r="C103" s="171">
        <v>88</v>
      </c>
      <c r="D103" s="231">
        <f t="shared" si="33"/>
        <v>0</v>
      </c>
      <c r="E103" s="162">
        <f t="shared" si="34"/>
        <v>0</v>
      </c>
      <c r="F103" s="180">
        <f t="shared" si="35"/>
        <v>0</v>
      </c>
      <c r="G103" s="172">
        <f t="shared" si="36"/>
        <v>0</v>
      </c>
      <c r="H103" s="162">
        <f t="shared" si="37"/>
        <v>0</v>
      </c>
      <c r="I103" s="171"/>
      <c r="J103" s="171"/>
      <c r="K103" s="162">
        <f t="shared" si="38"/>
        <v>0</v>
      </c>
      <c r="L103" s="203">
        <f t="shared" si="39"/>
        <v>0</v>
      </c>
      <c r="M103" s="213">
        <f t="shared" si="40"/>
        <v>2.7899999999999987E-2</v>
      </c>
      <c r="N103" s="162">
        <f t="shared" si="41"/>
        <v>0</v>
      </c>
      <c r="O103" s="116">
        <f t="shared" si="42"/>
        <v>0</v>
      </c>
      <c r="P103" s="173">
        <f t="shared" si="43"/>
        <v>0</v>
      </c>
      <c r="Q103" s="171">
        <f t="shared" si="44"/>
        <v>0</v>
      </c>
      <c r="R103" s="171">
        <f t="shared" si="45"/>
        <v>0</v>
      </c>
      <c r="S103" s="116">
        <f t="shared" si="46"/>
        <v>0</v>
      </c>
      <c r="T103" s="162">
        <f t="shared" si="47"/>
        <v>0</v>
      </c>
      <c r="U103" s="117"/>
      <c r="V103" s="106">
        <f t="shared" si="48"/>
        <v>0</v>
      </c>
      <c r="W103" s="111">
        <v>88</v>
      </c>
      <c r="X103" s="181">
        <f t="shared" si="49"/>
        <v>0</v>
      </c>
      <c r="Y103" s="112">
        <f t="shared" si="50"/>
        <v>0</v>
      </c>
      <c r="Z103" s="113">
        <f t="shared" si="51"/>
        <v>0</v>
      </c>
      <c r="AA103" s="156">
        <f t="shared" si="52"/>
        <v>0</v>
      </c>
      <c r="AB103" s="111"/>
      <c r="AC103" s="111"/>
      <c r="AD103" s="162">
        <f t="shared" si="53"/>
        <v>0</v>
      </c>
      <c r="AE103" s="156">
        <f t="shared" si="54"/>
        <v>0</v>
      </c>
      <c r="AF103" s="112">
        <f t="shared" si="55"/>
        <v>0</v>
      </c>
      <c r="AG103" s="114">
        <f t="shared" si="56"/>
        <v>0</v>
      </c>
      <c r="AH103" s="111">
        <f t="shared" si="57"/>
        <v>0</v>
      </c>
      <c r="AI103" s="111">
        <f t="shared" si="58"/>
        <v>0</v>
      </c>
      <c r="AJ103" s="115">
        <f t="shared" si="59"/>
        <v>0</v>
      </c>
      <c r="AK103" s="116">
        <f t="shared" si="60"/>
        <v>0</v>
      </c>
      <c r="AL103" s="183">
        <f t="shared" si="61"/>
        <v>0</v>
      </c>
      <c r="AM103" s="123">
        <v>1E-4</v>
      </c>
      <c r="AN103" s="123">
        <v>0.02</v>
      </c>
    </row>
    <row r="104" spans="1:40" ht="18.75" hidden="1" customHeight="1" x14ac:dyDescent="0.3">
      <c r="A104" s="229"/>
      <c r="B104" s="229">
        <f t="shared" si="62"/>
        <v>0</v>
      </c>
      <c r="C104" s="171">
        <v>89</v>
      </c>
      <c r="D104" s="231">
        <f t="shared" si="33"/>
        <v>0</v>
      </c>
      <c r="E104" s="162">
        <f t="shared" si="34"/>
        <v>0</v>
      </c>
      <c r="F104" s="180">
        <f t="shared" si="35"/>
        <v>0</v>
      </c>
      <c r="G104" s="172">
        <f t="shared" si="36"/>
        <v>0</v>
      </c>
      <c r="H104" s="162">
        <f t="shared" si="37"/>
        <v>0</v>
      </c>
      <c r="I104" s="171"/>
      <c r="J104" s="171"/>
      <c r="K104" s="162">
        <f t="shared" si="38"/>
        <v>0</v>
      </c>
      <c r="L104" s="203">
        <f t="shared" si="39"/>
        <v>0</v>
      </c>
      <c r="M104" s="213">
        <f t="shared" si="40"/>
        <v>2.7899999999999987E-2</v>
      </c>
      <c r="N104" s="162">
        <f t="shared" si="41"/>
        <v>0</v>
      </c>
      <c r="O104" s="116">
        <f t="shared" si="42"/>
        <v>0</v>
      </c>
      <c r="P104" s="173">
        <f t="shared" si="43"/>
        <v>0</v>
      </c>
      <c r="Q104" s="171">
        <f t="shared" si="44"/>
        <v>0</v>
      </c>
      <c r="R104" s="171">
        <f t="shared" si="45"/>
        <v>0</v>
      </c>
      <c r="S104" s="116">
        <f t="shared" si="46"/>
        <v>0</v>
      </c>
      <c r="T104" s="162">
        <f t="shared" si="47"/>
        <v>0</v>
      </c>
      <c r="U104" s="117"/>
      <c r="V104" s="106">
        <f t="shared" si="48"/>
        <v>0</v>
      </c>
      <c r="W104" s="111">
        <v>89</v>
      </c>
      <c r="X104" s="181">
        <f t="shared" si="49"/>
        <v>0</v>
      </c>
      <c r="Y104" s="112">
        <f t="shared" si="50"/>
        <v>0</v>
      </c>
      <c r="Z104" s="113">
        <f t="shared" si="51"/>
        <v>0</v>
      </c>
      <c r="AA104" s="156">
        <f t="shared" si="52"/>
        <v>0</v>
      </c>
      <c r="AB104" s="111"/>
      <c r="AC104" s="111"/>
      <c r="AD104" s="162">
        <f t="shared" si="53"/>
        <v>0</v>
      </c>
      <c r="AE104" s="156">
        <f t="shared" si="54"/>
        <v>0</v>
      </c>
      <c r="AF104" s="112">
        <f t="shared" si="55"/>
        <v>0</v>
      </c>
      <c r="AG104" s="114">
        <f t="shared" si="56"/>
        <v>0</v>
      </c>
      <c r="AH104" s="111">
        <f t="shared" si="57"/>
        <v>0</v>
      </c>
      <c r="AI104" s="111">
        <f t="shared" si="58"/>
        <v>0</v>
      </c>
      <c r="AJ104" s="115">
        <f t="shared" si="59"/>
        <v>0</v>
      </c>
      <c r="AK104" s="116">
        <f t="shared" si="60"/>
        <v>0</v>
      </c>
      <c r="AL104" s="183">
        <f t="shared" si="61"/>
        <v>0</v>
      </c>
      <c r="AM104" s="123">
        <v>1E-4</v>
      </c>
      <c r="AN104" s="123">
        <v>0.02</v>
      </c>
    </row>
    <row r="105" spans="1:40" ht="18.75" hidden="1" customHeight="1" x14ac:dyDescent="0.3">
      <c r="A105" s="229"/>
      <c r="B105" s="229">
        <f t="shared" si="62"/>
        <v>0</v>
      </c>
      <c r="C105" s="171">
        <v>90</v>
      </c>
      <c r="D105" s="231">
        <f t="shared" si="33"/>
        <v>0</v>
      </c>
      <c r="E105" s="162">
        <f t="shared" si="34"/>
        <v>0</v>
      </c>
      <c r="F105" s="180">
        <f t="shared" si="35"/>
        <v>0</v>
      </c>
      <c r="G105" s="172">
        <f t="shared" si="36"/>
        <v>0</v>
      </c>
      <c r="H105" s="162">
        <f t="shared" si="37"/>
        <v>0</v>
      </c>
      <c r="I105" s="171"/>
      <c r="J105" s="171"/>
      <c r="K105" s="162">
        <f t="shared" si="38"/>
        <v>0</v>
      </c>
      <c r="L105" s="203">
        <f t="shared" si="39"/>
        <v>0</v>
      </c>
      <c r="M105" s="213">
        <f t="shared" si="40"/>
        <v>2.7899999999999987E-2</v>
      </c>
      <c r="N105" s="162">
        <f t="shared" si="41"/>
        <v>0</v>
      </c>
      <c r="O105" s="116">
        <f t="shared" si="42"/>
        <v>0</v>
      </c>
      <c r="P105" s="173">
        <f t="shared" si="43"/>
        <v>0</v>
      </c>
      <c r="Q105" s="171">
        <f t="shared" si="44"/>
        <v>0</v>
      </c>
      <c r="R105" s="171">
        <f t="shared" si="45"/>
        <v>0</v>
      </c>
      <c r="S105" s="116">
        <f t="shared" si="46"/>
        <v>0</v>
      </c>
      <c r="T105" s="162">
        <f t="shared" si="47"/>
        <v>0</v>
      </c>
      <c r="U105" s="117"/>
      <c r="V105" s="106">
        <f t="shared" si="48"/>
        <v>0</v>
      </c>
      <c r="W105" s="111">
        <v>90</v>
      </c>
      <c r="X105" s="181">
        <f t="shared" si="49"/>
        <v>0</v>
      </c>
      <c r="Y105" s="112">
        <f t="shared" si="50"/>
        <v>0</v>
      </c>
      <c r="Z105" s="113">
        <f t="shared" si="51"/>
        <v>0</v>
      </c>
      <c r="AA105" s="156">
        <f t="shared" si="52"/>
        <v>0</v>
      </c>
      <c r="AB105" s="111"/>
      <c r="AC105" s="111"/>
      <c r="AD105" s="162">
        <f t="shared" si="53"/>
        <v>0</v>
      </c>
      <c r="AE105" s="156">
        <f t="shared" si="54"/>
        <v>0</v>
      </c>
      <c r="AF105" s="112">
        <f t="shared" si="55"/>
        <v>0</v>
      </c>
      <c r="AG105" s="114">
        <f t="shared" si="56"/>
        <v>0</v>
      </c>
      <c r="AH105" s="111">
        <f t="shared" si="57"/>
        <v>0</v>
      </c>
      <c r="AI105" s="111">
        <f t="shared" si="58"/>
        <v>0</v>
      </c>
      <c r="AJ105" s="115">
        <f t="shared" si="59"/>
        <v>0</v>
      </c>
      <c r="AK105" s="116">
        <f t="shared" si="60"/>
        <v>0</v>
      </c>
      <c r="AL105" s="183">
        <f t="shared" si="61"/>
        <v>0</v>
      </c>
      <c r="AM105" s="123">
        <v>1E-4</v>
      </c>
      <c r="AN105" s="123">
        <v>0.02</v>
      </c>
    </row>
    <row r="106" spans="1:40" ht="18.75" customHeight="1" x14ac:dyDescent="0.3">
      <c r="A106" s="229"/>
      <c r="B106" s="229"/>
      <c r="C106" s="174"/>
      <c r="D106" s="175">
        <f>SUM(D16:D105)</f>
        <v>121827.70666666665</v>
      </c>
      <c r="E106" s="175"/>
      <c r="F106" s="175"/>
      <c r="G106" s="171"/>
      <c r="H106" s="176"/>
      <c r="I106" s="177">
        <f>I15</f>
        <v>0</v>
      </c>
      <c r="J106" s="177">
        <f>J15</f>
        <v>5000</v>
      </c>
      <c r="K106" s="176">
        <f>SUM(K16:K105)</f>
        <v>7.706666666666667</v>
      </c>
      <c r="L106" s="209"/>
      <c r="M106" s="176"/>
      <c r="N106" s="162">
        <f>SUM(N16:N105)</f>
        <v>71820</v>
      </c>
      <c r="O106" s="177">
        <f>AVERAGE(O16:O105)</f>
        <v>9722.6738148148124</v>
      </c>
      <c r="P106" s="177">
        <f t="shared" si="27"/>
        <v>7.706666666666667</v>
      </c>
      <c r="Q106" s="177">
        <f>SUM(Q16:Q105)</f>
        <v>0</v>
      </c>
      <c r="R106" s="177">
        <f>SUM(R16:R105)</f>
        <v>0</v>
      </c>
      <c r="S106" s="178">
        <f>IRR(S15:S105,0)*12</f>
        <v>0.818528559322524</v>
      </c>
      <c r="T106" s="179">
        <f>SUM(T16:T105)</f>
        <v>49999.999999999985</v>
      </c>
      <c r="U106" s="117"/>
      <c r="V106" s="106"/>
      <c r="W106" s="118"/>
      <c r="X106" s="175">
        <f>SUM(X16:X105)</f>
        <v>121827.70666666665</v>
      </c>
      <c r="Y106" s="119"/>
      <c r="Z106" s="106"/>
      <c r="AA106" s="157"/>
      <c r="AB106" s="120">
        <f>AB15</f>
        <v>0</v>
      </c>
      <c r="AC106" s="120">
        <f>AC15</f>
        <v>0</v>
      </c>
      <c r="AD106" s="120">
        <f>SUM(AD16:AD105)</f>
        <v>7.706666666666667</v>
      </c>
      <c r="AE106" s="156">
        <f>SUM(AE16:AE105)</f>
        <v>71820</v>
      </c>
      <c r="AF106" s="120">
        <f>AVERAGE(AF16:AF105)</f>
        <v>9722.6738148148124</v>
      </c>
      <c r="AG106" s="120">
        <f t="shared" si="29"/>
        <v>7.706666666666667</v>
      </c>
      <c r="AH106" s="120">
        <f>SUM(AH16:AH105)</f>
        <v>0</v>
      </c>
      <c r="AI106" s="120">
        <f>SUM(AI16:AI105)</f>
        <v>0</v>
      </c>
      <c r="AJ106" s="121">
        <f>IRR(AJ15:AJ105,0)*12</f>
        <v>0.818528559322524</v>
      </c>
      <c r="AK106" s="122">
        <f>SUM(AK16:AK105)</f>
        <v>49999.999999999985</v>
      </c>
      <c r="AL106" s="183"/>
    </row>
    <row r="107" spans="1:40" ht="18.75" customHeight="1" x14ac:dyDescent="0.3">
      <c r="S107" s="123">
        <f>XIRR(D15:D105,G15:G105)</f>
        <v>1.2093865275382998</v>
      </c>
      <c r="U107" s="117"/>
      <c r="AJ107" s="90">
        <f>XIRR(X15:X105,Z15:Z105)</f>
        <v>1.2093865275382998</v>
      </c>
      <c r="AL107" s="183"/>
    </row>
    <row r="108" spans="1:40" ht="18.75" hidden="1" customHeight="1" thickBot="1" x14ac:dyDescent="0.35">
      <c r="D108" s="153" t="s">
        <v>72</v>
      </c>
      <c r="G108" s="166">
        <f>XIRR(D15:D105,G15:G105)</f>
        <v>1.2093865275382998</v>
      </c>
      <c r="J108" s="91"/>
      <c r="K108" s="164"/>
      <c r="L108" s="210"/>
      <c r="M108" s="164"/>
      <c r="N108" s="152"/>
      <c r="U108" s="117"/>
      <c r="X108" s="90" t="s">
        <v>72</v>
      </c>
      <c r="Z108" s="166">
        <f>XIRR(X15:X105,Z15:Z105)</f>
        <v>1.2093865275382998</v>
      </c>
      <c r="AL108" s="183"/>
    </row>
    <row r="109" spans="1:40" s="91" customFormat="1" ht="18.75" hidden="1" customHeight="1" thickBot="1" x14ac:dyDescent="0.35">
      <c r="A109" s="124"/>
      <c r="B109" s="124"/>
      <c r="C109" s="125"/>
      <c r="D109" s="158"/>
      <c r="E109" s="158"/>
      <c r="F109" s="158"/>
      <c r="G109" s="125"/>
      <c r="H109" s="158"/>
      <c r="I109" s="125"/>
      <c r="J109" s="125"/>
      <c r="K109" s="158"/>
      <c r="L109" s="211"/>
      <c r="M109" s="158"/>
      <c r="N109" s="158"/>
      <c r="O109" s="125"/>
      <c r="P109" s="125"/>
      <c r="Q109" s="125"/>
      <c r="R109" s="125"/>
      <c r="S109" s="125"/>
      <c r="T109" s="158"/>
      <c r="U109" s="125"/>
      <c r="Z109" s="125"/>
      <c r="AA109" s="152"/>
      <c r="AE109" s="152"/>
    </row>
    <row r="110" spans="1:40" s="91" customFormat="1" ht="18.75" hidden="1" customHeight="1" thickBot="1" x14ac:dyDescent="0.35">
      <c r="A110" s="126"/>
      <c r="B110" s="126"/>
      <c r="D110" s="152" t="s">
        <v>71</v>
      </c>
      <c r="E110" s="152"/>
      <c r="F110" s="152"/>
      <c r="G110" s="165">
        <f>IRR(E15:E105)*12</f>
        <v>0.81852855932252666</v>
      </c>
      <c r="H110" s="152"/>
      <c r="K110" s="152"/>
      <c r="L110" s="212"/>
      <c r="M110" s="152"/>
      <c r="N110" s="152"/>
      <c r="T110" s="152"/>
      <c r="X110" s="91" t="s">
        <v>71</v>
      </c>
      <c r="Z110" s="165">
        <f>IRR(Y15:Y51)*12</f>
        <v>0.81852855932252666</v>
      </c>
      <c r="AA110" s="152"/>
      <c r="AE110" s="152"/>
    </row>
    <row r="111" spans="1:40" ht="38.25" hidden="1" customHeight="1" thickBot="1" x14ac:dyDescent="0.35">
      <c r="D111" s="199" t="s">
        <v>83</v>
      </c>
      <c r="G111" s="165">
        <f>IRR(F15:F105)*12</f>
        <v>0.7094850584729322</v>
      </c>
    </row>
  </sheetData>
  <sheetProtection password="CC6B" sheet="1" objects="1" scenarios="1"/>
  <mergeCells count="4">
    <mergeCell ref="C13:T13"/>
    <mergeCell ref="W13:AK13"/>
    <mergeCell ref="K1:N1"/>
    <mergeCell ref="D2:G2"/>
  </mergeCells>
  <pageMargins left="0.7" right="0.7" top="0.75" bottom="0.75" header="0.3" footer="0.3"/>
  <pageSetup paperSize="9" scale="62" orientation="landscape" r:id="rId1"/>
  <colBreaks count="1" manualBreakCount="1">
    <brk id="19" max="57" man="1"/>
  </colBreaks>
  <ignoredErrors>
    <ignoredError sqref="B8" unlockedFormula="1"/>
    <ignoredError sqref="Y16 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K14" sqref="K14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53D0AF3FFF0894CAF551BB712A926A2" ma:contentTypeVersion="2" ma:contentTypeDescription="Создание документа." ma:contentTypeScope="" ma:versionID="e76784f247f5b4ae870aa23a57ad8b75">
  <xsd:schema xmlns:xsd="http://www.w3.org/2001/XMLSchema" xmlns:p="http://schemas.microsoft.com/office/2006/metadata/properties" xmlns:ns1="http://schemas.microsoft.com/sharepoint/v3" xmlns:ns2="6e467700-9a76-4552-b974-21152fb9959e" targetNamespace="http://schemas.microsoft.com/office/2006/metadata/properties" ma:root="true" ma:fieldsID="be9f218f93b710e7cd645763d275976a" ns1:_="" ns2:_="">
    <xsd:import namespace="http://schemas.microsoft.com/sharepoint/v3"/>
    <xsd:import namespace="6e467700-9a76-4552-b974-21152fb9959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6e467700-9a76-4552-b974-21152fb9959e" elementFormDefault="qualified">
    <xsd:import namespace="http://schemas.microsoft.com/office/2006/documentManagement/types"/>
    <xsd:element name="_x041e__x043f__x0438__x0441__x0430__x043d__x0438__x0435_" ma:index="10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x041e__x043f__x0438__x0441__x0430__x043d__x0438__x0435_ xmlns="6e467700-9a76-4552-b974-21152fb9959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869F26-6F0F-4C3A-B5DB-2A9581A0AC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19C4AD-63F2-4F84-B203-A02690506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467700-9a76-4552-b974-21152fb9959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B5044A3-601A-4498-A4C2-026D51FC8E63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6e467700-9a76-4552-b974-21152fb995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Калькулятор</vt:lpstr>
      <vt:lpstr>Графік</vt:lpstr>
      <vt:lpstr>Лист3</vt:lpstr>
      <vt:lpstr>Fees</vt:lpstr>
      <vt:lpstr>fixed_Fees</vt:lpstr>
      <vt:lpstr>Rates</vt:lpstr>
      <vt:lpstr>Графік!Область_печати</vt:lpstr>
      <vt:lpstr>Калькулятор!Область_печати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 Юлия Петровна</dc:creator>
  <cp:lastModifiedBy>Веремійчук Євгенія Ігорівна</cp:lastModifiedBy>
  <cp:lastPrinted>2018-12-03T13:06:55Z</cp:lastPrinted>
  <dcterms:created xsi:type="dcterms:W3CDTF">2017-05-29T10:03:02Z</dcterms:created>
  <dcterms:modified xsi:type="dcterms:W3CDTF">2022-05-30T21:08:29Z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0x010100153D0AF3FFF0894CAF551BB712A926A2</vt:lpwstr>
  </property>
</Properties>
</file>