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D90" lockStructure="1"/>
  <bookViews>
    <workbookView xWindow="480" yWindow="180" windowWidth="27795" windowHeight="12525" activeTab="3"/>
  </bookViews>
  <sheets>
    <sheet name="Рефінансування Пільга" sheetId="1" r:id="rId1"/>
    <sheet name="Лист2" sheetId="2" state="hidden" r:id="rId2"/>
    <sheet name="Лист3" sheetId="3" state="hidden" r:id="rId3"/>
    <sheet name="Готівка для своїх" sheetId="4" r:id="rId4"/>
    <sheet name="Лист5" sheetId="5" state="hidden" r:id="rId5"/>
  </sheets>
  <calcPr calcId="145621"/>
</workbook>
</file>

<file path=xl/calcChain.xml><?xml version="1.0" encoding="utf-8"?>
<calcChain xmlns="http://schemas.openxmlformats.org/spreadsheetml/2006/main">
  <c r="O14" i="2" l="1"/>
  <c r="E5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" i="2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" i="5"/>
  <c r="F6" i="5"/>
  <c r="D1" i="5" l="1"/>
  <c r="D3" i="5" s="1"/>
  <c r="C1" i="2"/>
  <c r="C3" i="2" s="1"/>
  <c r="D34" i="5" l="1"/>
  <c r="D29" i="5"/>
  <c r="D24" i="5"/>
  <c r="D18" i="5"/>
  <c r="D13" i="5"/>
  <c r="D2" i="5"/>
  <c r="D17" i="4" s="1"/>
  <c r="D33" i="5"/>
  <c r="D28" i="5"/>
  <c r="D22" i="5"/>
  <c r="D17" i="5"/>
  <c r="D12" i="5"/>
  <c r="D37" i="5"/>
  <c r="D32" i="5"/>
  <c r="D26" i="5"/>
  <c r="D21" i="5"/>
  <c r="D16" i="5"/>
  <c r="D10" i="5"/>
  <c r="D5" i="5"/>
  <c r="D36" i="5"/>
  <c r="D30" i="5"/>
  <c r="D25" i="5"/>
  <c r="D20" i="5"/>
  <c r="D14" i="5"/>
  <c r="D9" i="5"/>
  <c r="D4" i="5"/>
  <c r="D8" i="5"/>
  <c r="D6" i="5"/>
  <c r="D35" i="5"/>
  <c r="D31" i="5"/>
  <c r="D27" i="5"/>
  <c r="D23" i="5"/>
  <c r="D19" i="5"/>
  <c r="D15" i="5"/>
  <c r="D11" i="5"/>
  <c r="D7" i="5"/>
  <c r="C2" i="2"/>
  <c r="C4" i="2"/>
  <c r="C5" i="2" s="1"/>
  <c r="E16" i="1" s="1"/>
  <c r="D38" i="5" l="1"/>
  <c r="D19" i="4" s="1"/>
  <c r="F5" i="5"/>
  <c r="D21" i="4" s="1"/>
  <c r="D20" i="4" s="1"/>
  <c r="C9" i="2"/>
  <c r="C41" i="2"/>
  <c r="C62" i="2"/>
  <c r="C47" i="2"/>
  <c r="C25" i="2"/>
  <c r="C53" i="2"/>
  <c r="C30" i="2"/>
  <c r="C15" i="2"/>
  <c r="C33" i="2"/>
  <c r="C6" i="2"/>
  <c r="C46" i="2"/>
  <c r="C31" i="2"/>
  <c r="C21" i="2"/>
  <c r="C49" i="2"/>
  <c r="C14" i="2"/>
  <c r="C63" i="2"/>
  <c r="C17" i="2"/>
  <c r="C37" i="2"/>
  <c r="C57" i="2"/>
  <c r="C22" i="2"/>
  <c r="C54" i="2"/>
  <c r="C23" i="2"/>
  <c r="C55" i="2"/>
  <c r="C38" i="2"/>
  <c r="E15" i="1"/>
  <c r="C39" i="2"/>
  <c r="C10" i="2"/>
  <c r="C13" i="2"/>
  <c r="C29" i="2"/>
  <c r="C45" i="2"/>
  <c r="C61" i="2"/>
  <c r="C18" i="2"/>
  <c r="C34" i="2"/>
  <c r="C50" i="2"/>
  <c r="C7" i="2"/>
  <c r="C19" i="2"/>
  <c r="C35" i="2"/>
  <c r="C51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26" i="2"/>
  <c r="C42" i="2"/>
  <c r="C58" i="2"/>
  <c r="C11" i="2"/>
  <c r="C27" i="2"/>
  <c r="C43" i="2"/>
  <c r="C59" i="2"/>
  <c r="C8" i="2"/>
  <c r="C65" i="2" l="1"/>
  <c r="E18" i="1" s="1"/>
  <c r="E4" i="2"/>
  <c r="E20" i="1" s="1"/>
  <c r="E19" i="1" s="1"/>
</calcChain>
</file>

<file path=xl/sharedStrings.xml><?xml version="1.0" encoding="utf-8"?>
<sst xmlns="http://schemas.openxmlformats.org/spreadsheetml/2006/main" count="21" uniqueCount="14">
  <si>
    <t>Сумма кредиту</t>
  </si>
  <si>
    <t>Щомісячний платіж</t>
  </si>
  <si>
    <t>Реальна процентна ставка</t>
  </si>
  <si>
    <t>Загальна переплата</t>
  </si>
  <si>
    <t>Загальна вартість кредиту</t>
  </si>
  <si>
    <t>Щомісячний платіж, пільговий період</t>
  </si>
  <si>
    <t>Сума кредиту має дорівнювати сумі від 5000 гривень до 100000 гривень</t>
  </si>
  <si>
    <t>Для розрахунку умов кредиту, введіть в цю комірку бажану суму кредиту</t>
  </si>
  <si>
    <t>Продукт Рефінансування Пільга 63 місяці</t>
  </si>
  <si>
    <t>Продукт ГОТІВКА ДЛЯ СВОЇХ на 36 місяців</t>
  </si>
  <si>
    <t>Сума кредиту має дорівнювати сумі від 25000 гривень до 100000 гривень</t>
  </si>
  <si>
    <t>Термін кредиту</t>
  </si>
  <si>
    <t>63 місяці</t>
  </si>
  <si>
    <t>36 місяці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</si>
</sst>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₴&quot;;[Red]\-#,##0.00&quot;₴&quot;"/>
    <numFmt numFmtId="44" formatCode="_-* #,##0.00&quot;₴&quot;_-;\-* #,##0.00&quot;₴&quot;_-;_-* &quot;-&quot;??&quot;₴&quot;_-;_-@_-"/>
    <numFmt numFmtId="168" formatCode="#,##0.00&quot;₴&quot;"/>
    <numFmt numFmtId="170" formatCode="0.00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0" fontId="0" fillId="0" borderId="0" xfId="0" applyNumberFormat="1"/>
    <xf numFmtId="0" fontId="3" fillId="0" borderId="0" xfId="0" applyFont="1"/>
    <xf numFmtId="44" fontId="0" fillId="0" borderId="0" xfId="0" applyNumberFormat="1"/>
    <xf numFmtId="0" fontId="4" fillId="0" borderId="0" xfId="0" applyFont="1"/>
    <xf numFmtId="168" fontId="0" fillId="0" borderId="0" xfId="0" applyNumberFormat="1"/>
    <xf numFmtId="44" fontId="5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 wrapText="1"/>
    </xf>
    <xf numFmtId="8" fontId="0" fillId="0" borderId="0" xfId="0" applyNumberFormat="1"/>
    <xf numFmtId="170" fontId="0" fillId="0" borderId="0" xfId="1" applyNumberFormat="1" applyFont="1"/>
    <xf numFmtId="44" fontId="5" fillId="0" borderId="0" xfId="0" applyNumberFormat="1" applyFont="1" applyBorder="1" applyProtection="1">
      <protection locked="0"/>
    </xf>
    <xf numFmtId="44" fontId="0" fillId="0" borderId="0" xfId="0" applyNumberFormat="1" applyAlignment="1">
      <alignment horizontal="right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0" fillId="0" borderId="0" xfId="0" applyNumberFormat="1"/>
    <xf numFmtId="0" fontId="6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center" wrapText="1" inden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7</xdr:row>
      <xdr:rowOff>9525</xdr:rowOff>
    </xdr:from>
    <xdr:to>
      <xdr:col>4</xdr:col>
      <xdr:colOff>1009650</xdr:colOff>
      <xdr:row>9</xdr:row>
      <xdr:rowOff>142875</xdr:rowOff>
    </xdr:to>
    <xdr:sp macro="" textlink="">
      <xdr:nvSpPr>
        <xdr:cNvPr id="2" name="Стрелка вниз 1"/>
        <xdr:cNvSpPr/>
      </xdr:nvSpPr>
      <xdr:spPr>
        <a:xfrm>
          <a:off x="5762625" y="1343025"/>
          <a:ext cx="371475" cy="514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10</xdr:row>
      <xdr:rowOff>9525</xdr:rowOff>
    </xdr:from>
    <xdr:to>
      <xdr:col>3</xdr:col>
      <xdr:colOff>1009650</xdr:colOff>
      <xdr:row>12</xdr:row>
      <xdr:rowOff>142875</xdr:rowOff>
    </xdr:to>
    <xdr:sp macro="" textlink="">
      <xdr:nvSpPr>
        <xdr:cNvPr id="3" name="Стрелка вниз 2"/>
        <xdr:cNvSpPr/>
      </xdr:nvSpPr>
      <xdr:spPr>
        <a:xfrm>
          <a:off x="5762625" y="1343025"/>
          <a:ext cx="371475" cy="514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20"/>
  <sheetViews>
    <sheetView workbookViewId="0">
      <selection activeCell="F18" sqref="F18"/>
    </sheetView>
  </sheetViews>
  <sheetFormatPr defaultRowHeight="15" x14ac:dyDescent="0.25"/>
  <cols>
    <col min="4" max="4" width="49.42578125" customWidth="1"/>
    <col min="5" max="5" width="29.42578125" customWidth="1"/>
    <col min="6" max="6" width="97.140625" customWidth="1"/>
  </cols>
  <sheetData>
    <row r="1" spans="4:6" x14ac:dyDescent="0.25">
      <c r="D1" t="s">
        <v>8</v>
      </c>
    </row>
    <row r="3" spans="4:6" x14ac:dyDescent="0.25">
      <c r="E3" s="8" t="s">
        <v>7</v>
      </c>
    </row>
    <row r="4" spans="4:6" x14ac:dyDescent="0.25">
      <c r="E4" s="8"/>
    </row>
    <row r="5" spans="4:6" x14ac:dyDescent="0.25">
      <c r="E5" s="8"/>
    </row>
    <row r="6" spans="4:6" x14ac:dyDescent="0.25">
      <c r="E6" s="8"/>
    </row>
    <row r="10" spans="4:6" ht="15.75" thickBot="1" x14ac:dyDescent="0.3"/>
    <row r="11" spans="4:6" ht="29.25" thickBot="1" x14ac:dyDescent="0.5">
      <c r="D11" s="3" t="s">
        <v>0</v>
      </c>
      <c r="E11" s="7">
        <v>100000</v>
      </c>
      <c r="F11" s="5" t="s">
        <v>6</v>
      </c>
    </row>
    <row r="12" spans="4:6" ht="28.5" x14ac:dyDescent="0.45">
      <c r="D12" s="3"/>
      <c r="E12" s="11"/>
      <c r="F12" s="5"/>
    </row>
    <row r="13" spans="4:6" ht="28.5" x14ac:dyDescent="0.45">
      <c r="D13" s="3" t="s">
        <v>11</v>
      </c>
      <c r="E13" s="12" t="s">
        <v>12</v>
      </c>
    </row>
    <row r="15" spans="4:6" ht="18" x14ac:dyDescent="0.25">
      <c r="D15" s="5" t="s">
        <v>5</v>
      </c>
      <c r="E15" s="4">
        <f>Лист2!C2</f>
        <v>1090</v>
      </c>
    </row>
    <row r="16" spans="4:6" ht="18" x14ac:dyDescent="0.25">
      <c r="D16" s="5" t="s">
        <v>1</v>
      </c>
      <c r="E16" s="6">
        <f>Лист2!C5</f>
        <v>2756.666666666667</v>
      </c>
    </row>
    <row r="17" spans="4:5" ht="18" x14ac:dyDescent="0.25">
      <c r="D17" s="5"/>
      <c r="E17" s="6"/>
    </row>
    <row r="18" spans="4:5" ht="18" x14ac:dyDescent="0.25">
      <c r="D18" s="5" t="s">
        <v>2</v>
      </c>
      <c r="E18" s="2">
        <f>Лист2!C65</f>
        <v>0.23074076771736143</v>
      </c>
    </row>
    <row r="19" spans="4:5" ht="18" x14ac:dyDescent="0.25">
      <c r="D19" s="5" t="s">
        <v>3</v>
      </c>
      <c r="E19" s="4">
        <f>E20-E11</f>
        <v>68669.999999999971</v>
      </c>
    </row>
    <row r="20" spans="4:5" ht="18" x14ac:dyDescent="0.25">
      <c r="D20" s="5" t="s">
        <v>4</v>
      </c>
      <c r="E20" s="4">
        <f>Лист2!E4</f>
        <v>168669.99999999997</v>
      </c>
    </row>
  </sheetData>
  <sheetProtection password="8D90" sheet="1" objects="1" scenarios="1"/>
  <mergeCells count="1">
    <mergeCell ref="E3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22" workbookViewId="0">
      <selection activeCell="O15" sqref="O15"/>
    </sheetView>
  </sheetViews>
  <sheetFormatPr defaultRowHeight="15" x14ac:dyDescent="0.25"/>
  <cols>
    <col min="1" max="1" width="10.140625" bestFit="1" customWidth="1"/>
  </cols>
  <sheetData>
    <row r="1" spans="1:15" x14ac:dyDescent="0.25">
      <c r="A1" s="1">
        <v>43831</v>
      </c>
      <c r="B1">
        <v>0</v>
      </c>
      <c r="C1">
        <f>'Рефінансування Пільга'!E11*-1</f>
        <v>-100000</v>
      </c>
      <c r="E1" s="2">
        <v>1.09E-2</v>
      </c>
    </row>
    <row r="2" spans="1:15" x14ac:dyDescent="0.25">
      <c r="A2" s="1">
        <v>43862</v>
      </c>
      <c r="B2">
        <v>1</v>
      </c>
      <c r="C2">
        <f>-$C$1*$E$1</f>
        <v>1090</v>
      </c>
      <c r="H2">
        <f>100000/60</f>
        <v>1666.6666666666667</v>
      </c>
    </row>
    <row r="3" spans="1:15" x14ac:dyDescent="0.25">
      <c r="A3" s="1">
        <v>43891</v>
      </c>
      <c r="B3">
        <v>2</v>
      </c>
      <c r="C3">
        <f t="shared" ref="C3:C4" si="0">-$C$1*$E$1</f>
        <v>1090</v>
      </c>
    </row>
    <row r="4" spans="1:15" x14ac:dyDescent="0.25">
      <c r="A4" s="1">
        <v>43922</v>
      </c>
      <c r="B4">
        <v>3</v>
      </c>
      <c r="C4">
        <f t="shared" si="0"/>
        <v>1090</v>
      </c>
      <c r="E4">
        <f>SUM(C2:C64)</f>
        <v>168669.99999999997</v>
      </c>
    </row>
    <row r="5" spans="1:15" x14ac:dyDescent="0.25">
      <c r="A5" s="1">
        <v>43952</v>
      </c>
      <c r="B5">
        <v>4</v>
      </c>
      <c r="C5">
        <f>-$C$1/60+$C$4</f>
        <v>2756.666666666667</v>
      </c>
      <c r="E5">
        <f>E4-27.72-100000</f>
        <v>68642.27999999997</v>
      </c>
    </row>
    <row r="6" spans="1:15" x14ac:dyDescent="0.25">
      <c r="A6" s="1">
        <v>43983</v>
      </c>
      <c r="B6">
        <v>5</v>
      </c>
      <c r="C6">
        <f t="shared" ref="C6:C64" si="1">-$C$1/60+$C$4</f>
        <v>2756.666666666667</v>
      </c>
    </row>
    <row r="7" spans="1:15" x14ac:dyDescent="0.25">
      <c r="A7" s="1">
        <v>44013</v>
      </c>
      <c r="B7">
        <v>6</v>
      </c>
      <c r="C7">
        <f t="shared" si="1"/>
        <v>2756.666666666667</v>
      </c>
    </row>
    <row r="8" spans="1:15" ht="15.75" thickBot="1" x14ac:dyDescent="0.3">
      <c r="A8" s="1">
        <v>44044</v>
      </c>
      <c r="B8">
        <v>7</v>
      </c>
      <c r="C8">
        <f t="shared" si="1"/>
        <v>2756.666666666667</v>
      </c>
    </row>
    <row r="9" spans="1:15" ht="15.75" thickBot="1" x14ac:dyDescent="0.3">
      <c r="A9" s="1">
        <v>44075</v>
      </c>
      <c r="B9">
        <v>8</v>
      </c>
      <c r="C9">
        <f t="shared" si="1"/>
        <v>2756.666666666667</v>
      </c>
      <c r="H9" s="26">
        <f>I9+J9+L9</f>
        <v>1090.33</v>
      </c>
      <c r="I9" s="14">
        <v>0</v>
      </c>
      <c r="J9" s="14">
        <v>0.33</v>
      </c>
      <c r="K9" s="15"/>
      <c r="L9" s="25">
        <v>1090</v>
      </c>
    </row>
    <row r="10" spans="1:15" ht="15.75" thickBot="1" x14ac:dyDescent="0.3">
      <c r="A10" s="1">
        <v>44105</v>
      </c>
      <c r="B10">
        <v>9</v>
      </c>
      <c r="C10">
        <f t="shared" si="1"/>
        <v>2756.666666666667</v>
      </c>
      <c r="H10" s="26">
        <f t="shared" ref="H10:H52" si="2">I10+J10+L10</f>
        <v>1090.82</v>
      </c>
      <c r="I10" s="18">
        <v>0</v>
      </c>
      <c r="J10" s="18">
        <v>0.82</v>
      </c>
      <c r="K10" s="19"/>
      <c r="L10" s="25">
        <v>1090</v>
      </c>
    </row>
    <row r="11" spans="1:15" ht="15.75" thickBot="1" x14ac:dyDescent="0.3">
      <c r="A11" s="1">
        <v>44136</v>
      </c>
      <c r="B11">
        <v>10</v>
      </c>
      <c r="C11">
        <f t="shared" si="1"/>
        <v>2756.666666666667</v>
      </c>
      <c r="H11" s="26">
        <f t="shared" si="2"/>
        <v>1090.8499999999999</v>
      </c>
      <c r="I11" s="18">
        <v>0</v>
      </c>
      <c r="J11" s="18">
        <v>0.85</v>
      </c>
      <c r="K11" s="19"/>
      <c r="L11" s="25">
        <v>1090</v>
      </c>
    </row>
    <row r="12" spans="1:15" ht="15.75" thickBot="1" x14ac:dyDescent="0.3">
      <c r="A12" s="1">
        <v>44166</v>
      </c>
      <c r="B12">
        <v>11</v>
      </c>
      <c r="C12">
        <f t="shared" si="1"/>
        <v>2756.666666666667</v>
      </c>
      <c r="H12" s="26">
        <f t="shared" si="2"/>
        <v>2758</v>
      </c>
      <c r="I12" s="21">
        <v>1667.18</v>
      </c>
      <c r="J12" s="18">
        <v>0.82</v>
      </c>
      <c r="K12" s="19"/>
      <c r="L12" s="25">
        <v>1090</v>
      </c>
    </row>
    <row r="13" spans="1:15" ht="15.75" thickBot="1" x14ac:dyDescent="0.3">
      <c r="A13" s="1">
        <v>44197</v>
      </c>
      <c r="B13">
        <v>12</v>
      </c>
      <c r="C13">
        <f t="shared" si="1"/>
        <v>2756.666666666667</v>
      </c>
      <c r="H13" s="26">
        <f t="shared" si="2"/>
        <v>2758</v>
      </c>
      <c r="I13" s="21">
        <v>1667.16</v>
      </c>
      <c r="J13" s="18">
        <v>0.84</v>
      </c>
      <c r="K13" s="19"/>
      <c r="L13" s="25">
        <v>1090</v>
      </c>
    </row>
    <row r="14" spans="1:15" ht="15.75" thickBot="1" x14ac:dyDescent="0.3">
      <c r="A14" s="1">
        <v>44228</v>
      </c>
      <c r="B14">
        <v>13</v>
      </c>
      <c r="C14">
        <f t="shared" si="1"/>
        <v>2756.666666666667</v>
      </c>
      <c r="H14" s="26">
        <f t="shared" si="2"/>
        <v>2758</v>
      </c>
      <c r="I14" s="21">
        <v>1667.17</v>
      </c>
      <c r="J14" s="18">
        <v>0.83</v>
      </c>
      <c r="K14" s="19"/>
      <c r="L14" s="25">
        <v>1090</v>
      </c>
      <c r="O14">
        <f>1090*63</f>
        <v>68670</v>
      </c>
    </row>
    <row r="15" spans="1:15" ht="15.75" thickBot="1" x14ac:dyDescent="0.3">
      <c r="A15" s="1">
        <v>44256</v>
      </c>
      <c r="B15">
        <v>14</v>
      </c>
      <c r="C15">
        <f t="shared" si="1"/>
        <v>2756.666666666667</v>
      </c>
      <c r="H15" s="26">
        <f t="shared" si="2"/>
        <v>2758</v>
      </c>
      <c r="I15" s="21">
        <v>1667.27</v>
      </c>
      <c r="J15" s="18">
        <v>0.73</v>
      </c>
      <c r="K15" s="19"/>
      <c r="L15" s="25">
        <v>1090</v>
      </c>
    </row>
    <row r="16" spans="1:15" ht="15.75" thickBot="1" x14ac:dyDescent="0.3">
      <c r="A16" s="1">
        <v>44287</v>
      </c>
      <c r="B16">
        <v>15</v>
      </c>
      <c r="C16">
        <f t="shared" si="1"/>
        <v>2756.666666666667</v>
      </c>
      <c r="H16" s="26">
        <f t="shared" si="2"/>
        <v>2758</v>
      </c>
      <c r="I16" s="21">
        <v>1667.2</v>
      </c>
      <c r="J16" s="18">
        <v>0.8</v>
      </c>
      <c r="K16" s="19"/>
      <c r="L16" s="25">
        <v>1090</v>
      </c>
    </row>
    <row r="17" spans="1:12" ht="15.75" thickBot="1" x14ac:dyDescent="0.3">
      <c r="A17" s="1">
        <v>44317</v>
      </c>
      <c r="B17">
        <v>16</v>
      </c>
      <c r="C17">
        <f t="shared" si="1"/>
        <v>2756.666666666667</v>
      </c>
      <c r="H17" s="26">
        <f t="shared" si="2"/>
        <v>2758</v>
      </c>
      <c r="I17" s="21">
        <v>1667.24</v>
      </c>
      <c r="J17" s="18">
        <v>0.76</v>
      </c>
      <c r="K17" s="19"/>
      <c r="L17" s="25">
        <v>1090</v>
      </c>
    </row>
    <row r="18" spans="1:12" ht="15.75" thickBot="1" x14ac:dyDescent="0.3">
      <c r="A18" s="1">
        <v>44348</v>
      </c>
      <c r="B18">
        <v>17</v>
      </c>
      <c r="C18">
        <f t="shared" si="1"/>
        <v>2756.666666666667</v>
      </c>
      <c r="H18" s="26">
        <f t="shared" si="2"/>
        <v>2758</v>
      </c>
      <c r="I18" s="21">
        <v>1667.23</v>
      </c>
      <c r="J18" s="18">
        <v>0.77</v>
      </c>
      <c r="K18" s="19"/>
      <c r="L18" s="25">
        <v>1090</v>
      </c>
    </row>
    <row r="19" spans="1:12" ht="15.75" thickBot="1" x14ac:dyDescent="0.3">
      <c r="A19" s="1">
        <v>44378</v>
      </c>
      <c r="B19">
        <v>18</v>
      </c>
      <c r="C19">
        <f t="shared" si="1"/>
        <v>2756.666666666667</v>
      </c>
      <c r="H19" s="26">
        <f t="shared" si="2"/>
        <v>2758</v>
      </c>
      <c r="I19" s="21">
        <v>1667.27</v>
      </c>
      <c r="J19" s="18">
        <v>0.73</v>
      </c>
      <c r="K19" s="19"/>
      <c r="L19" s="25">
        <v>1090</v>
      </c>
    </row>
    <row r="20" spans="1:12" ht="15.75" thickBot="1" x14ac:dyDescent="0.3">
      <c r="A20" s="1">
        <v>44409</v>
      </c>
      <c r="B20">
        <v>19</v>
      </c>
      <c r="C20">
        <f t="shared" si="1"/>
        <v>2756.666666666667</v>
      </c>
      <c r="H20" s="26">
        <f t="shared" si="2"/>
        <v>2758</v>
      </c>
      <c r="I20" s="21">
        <v>1667.26</v>
      </c>
      <c r="J20" s="18">
        <v>0.74</v>
      </c>
      <c r="K20" s="19"/>
      <c r="L20" s="25">
        <v>1090</v>
      </c>
    </row>
    <row r="21" spans="1:12" ht="15.75" thickBot="1" x14ac:dyDescent="0.3">
      <c r="A21" s="1">
        <v>44440</v>
      </c>
      <c r="B21">
        <v>20</v>
      </c>
      <c r="C21">
        <f t="shared" si="1"/>
        <v>2756.666666666667</v>
      </c>
      <c r="H21" s="26">
        <f t="shared" si="2"/>
        <v>2758</v>
      </c>
      <c r="I21" s="21">
        <v>1667.27</v>
      </c>
      <c r="J21" s="18">
        <v>0.73</v>
      </c>
      <c r="K21" s="19"/>
      <c r="L21" s="25">
        <v>1090</v>
      </c>
    </row>
    <row r="22" spans="1:12" ht="15.75" thickBot="1" x14ac:dyDescent="0.3">
      <c r="A22" s="1">
        <v>44470</v>
      </c>
      <c r="B22">
        <v>21</v>
      </c>
      <c r="C22">
        <f t="shared" si="1"/>
        <v>2756.666666666667</v>
      </c>
      <c r="H22" s="26">
        <f t="shared" si="2"/>
        <v>2758</v>
      </c>
      <c r="I22" s="21">
        <v>1667.31</v>
      </c>
      <c r="J22" s="18">
        <v>0.69</v>
      </c>
      <c r="K22" s="19"/>
      <c r="L22" s="25">
        <v>1090</v>
      </c>
    </row>
    <row r="23" spans="1:12" ht="15.75" thickBot="1" x14ac:dyDescent="0.3">
      <c r="A23" s="1">
        <v>44501</v>
      </c>
      <c r="B23">
        <v>22</v>
      </c>
      <c r="C23">
        <f t="shared" si="1"/>
        <v>2756.666666666667</v>
      </c>
      <c r="H23" s="26">
        <f t="shared" si="2"/>
        <v>2758</v>
      </c>
      <c r="I23" s="21">
        <v>1667.3</v>
      </c>
      <c r="J23" s="18">
        <v>0.7</v>
      </c>
      <c r="K23" s="19"/>
      <c r="L23" s="25">
        <v>1090</v>
      </c>
    </row>
    <row r="24" spans="1:12" ht="15.75" thickBot="1" x14ac:dyDescent="0.3">
      <c r="A24" s="1">
        <v>44531</v>
      </c>
      <c r="B24">
        <v>23</v>
      </c>
      <c r="C24">
        <f t="shared" si="1"/>
        <v>2756.666666666667</v>
      </c>
      <c r="H24" s="26">
        <f t="shared" si="2"/>
        <v>2758</v>
      </c>
      <c r="I24" s="21">
        <v>1667.34</v>
      </c>
      <c r="J24" s="18">
        <v>0.66</v>
      </c>
      <c r="K24" s="19"/>
      <c r="L24" s="25">
        <v>1090</v>
      </c>
    </row>
    <row r="25" spans="1:12" ht="15.75" thickBot="1" x14ac:dyDescent="0.3">
      <c r="A25" s="1">
        <v>44562</v>
      </c>
      <c r="B25">
        <v>24</v>
      </c>
      <c r="C25">
        <f t="shared" si="1"/>
        <v>2756.666666666667</v>
      </c>
      <c r="H25" s="26">
        <f t="shared" si="2"/>
        <v>2758</v>
      </c>
      <c r="I25" s="21">
        <v>1667.33</v>
      </c>
      <c r="J25" s="18">
        <v>0.67</v>
      </c>
      <c r="K25" s="19"/>
      <c r="L25" s="25">
        <v>1090</v>
      </c>
    </row>
    <row r="26" spans="1:12" ht="15.75" thickBot="1" x14ac:dyDescent="0.3">
      <c r="A26" s="1">
        <v>44593</v>
      </c>
      <c r="B26">
        <v>25</v>
      </c>
      <c r="C26">
        <f t="shared" si="1"/>
        <v>2756.666666666667</v>
      </c>
      <c r="H26" s="26">
        <f t="shared" si="2"/>
        <v>2758</v>
      </c>
      <c r="I26" s="21">
        <v>1667.34</v>
      </c>
      <c r="J26" s="18">
        <v>0.66</v>
      </c>
      <c r="K26" s="19"/>
      <c r="L26" s="25">
        <v>1090</v>
      </c>
    </row>
    <row r="27" spans="1:12" ht="15.75" thickBot="1" x14ac:dyDescent="0.3">
      <c r="A27" s="1">
        <v>44621</v>
      </c>
      <c r="B27">
        <v>26</v>
      </c>
      <c r="C27">
        <f t="shared" si="1"/>
        <v>2756.666666666667</v>
      </c>
      <c r="H27" s="26">
        <f t="shared" si="2"/>
        <v>2758</v>
      </c>
      <c r="I27" s="21">
        <v>1667.42</v>
      </c>
      <c r="J27" s="18">
        <v>0.57999999999999996</v>
      </c>
      <c r="K27" s="19"/>
      <c r="L27" s="25">
        <v>1090</v>
      </c>
    </row>
    <row r="28" spans="1:12" ht="15.75" thickBot="1" x14ac:dyDescent="0.3">
      <c r="A28" s="1">
        <v>44652</v>
      </c>
      <c r="B28">
        <v>27</v>
      </c>
      <c r="C28">
        <f t="shared" si="1"/>
        <v>2756.666666666667</v>
      </c>
      <c r="H28" s="26">
        <f t="shared" si="2"/>
        <v>2758</v>
      </c>
      <c r="I28" s="21">
        <v>1667.37</v>
      </c>
      <c r="J28" s="18">
        <v>0.63</v>
      </c>
      <c r="K28" s="19"/>
      <c r="L28" s="25">
        <v>1090</v>
      </c>
    </row>
    <row r="29" spans="1:12" ht="15.75" thickBot="1" x14ac:dyDescent="0.3">
      <c r="A29" s="1">
        <v>44682</v>
      </c>
      <c r="B29">
        <v>28</v>
      </c>
      <c r="C29">
        <f t="shared" si="1"/>
        <v>2756.666666666667</v>
      </c>
      <c r="H29" s="26">
        <f t="shared" si="2"/>
        <v>2758</v>
      </c>
      <c r="I29" s="21">
        <v>1667.41</v>
      </c>
      <c r="J29" s="18">
        <v>0.59</v>
      </c>
      <c r="K29" s="19"/>
      <c r="L29" s="25">
        <v>1090</v>
      </c>
    </row>
    <row r="30" spans="1:12" ht="15.75" thickBot="1" x14ac:dyDescent="0.3">
      <c r="A30" s="1">
        <v>44713</v>
      </c>
      <c r="B30">
        <v>29</v>
      </c>
      <c r="C30">
        <f t="shared" si="1"/>
        <v>2756.666666666667</v>
      </c>
      <c r="H30" s="26">
        <f t="shared" si="2"/>
        <v>2758</v>
      </c>
      <c r="I30" s="21">
        <v>1667.4</v>
      </c>
      <c r="J30" s="18">
        <v>0.6</v>
      </c>
      <c r="K30" s="19"/>
      <c r="L30" s="25">
        <v>1090</v>
      </c>
    </row>
    <row r="31" spans="1:12" ht="15.75" thickBot="1" x14ac:dyDescent="0.3">
      <c r="A31" s="1">
        <v>44743</v>
      </c>
      <c r="B31">
        <v>30</v>
      </c>
      <c r="C31">
        <f t="shared" si="1"/>
        <v>2756.666666666667</v>
      </c>
      <c r="H31" s="26">
        <f t="shared" si="2"/>
        <v>2758</v>
      </c>
      <c r="I31" s="21">
        <v>1667.43</v>
      </c>
      <c r="J31" s="18">
        <v>0.56999999999999995</v>
      </c>
      <c r="K31" s="19"/>
      <c r="L31" s="25">
        <v>1090</v>
      </c>
    </row>
    <row r="32" spans="1:12" ht="15.75" thickBot="1" x14ac:dyDescent="0.3">
      <c r="A32" s="1">
        <v>44774</v>
      </c>
      <c r="B32">
        <v>31</v>
      </c>
      <c r="C32">
        <f t="shared" si="1"/>
        <v>2756.666666666667</v>
      </c>
      <c r="H32" s="26">
        <f t="shared" si="2"/>
        <v>2758</v>
      </c>
      <c r="I32" s="21">
        <v>1667.43</v>
      </c>
      <c r="J32" s="18">
        <v>0.56999999999999995</v>
      </c>
      <c r="K32" s="19"/>
      <c r="L32" s="25">
        <v>1090</v>
      </c>
    </row>
    <row r="33" spans="1:12" ht="15.75" thickBot="1" x14ac:dyDescent="0.3">
      <c r="A33" s="1">
        <v>44805</v>
      </c>
      <c r="B33">
        <v>32</v>
      </c>
      <c r="C33">
        <f t="shared" si="1"/>
        <v>2756.666666666667</v>
      </c>
      <c r="H33" s="26">
        <f t="shared" si="2"/>
        <v>2758</v>
      </c>
      <c r="I33" s="21">
        <v>1667.44</v>
      </c>
      <c r="J33" s="18">
        <v>0.56000000000000005</v>
      </c>
      <c r="K33" s="19"/>
      <c r="L33" s="25">
        <v>1090</v>
      </c>
    </row>
    <row r="34" spans="1:12" ht="15.75" thickBot="1" x14ac:dyDescent="0.3">
      <c r="A34" s="1">
        <v>44835</v>
      </c>
      <c r="B34">
        <v>33</v>
      </c>
      <c r="C34">
        <f t="shared" si="1"/>
        <v>2756.666666666667</v>
      </c>
      <c r="H34" s="26">
        <f t="shared" si="2"/>
        <v>2758</v>
      </c>
      <c r="I34" s="21">
        <v>1667.48</v>
      </c>
      <c r="J34" s="18">
        <v>0.52</v>
      </c>
      <c r="K34" s="19"/>
      <c r="L34" s="25">
        <v>1090</v>
      </c>
    </row>
    <row r="35" spans="1:12" ht="15.75" thickBot="1" x14ac:dyDescent="0.3">
      <c r="A35" s="1">
        <v>44866</v>
      </c>
      <c r="B35">
        <v>34</v>
      </c>
      <c r="C35">
        <f t="shared" si="1"/>
        <v>2756.666666666667</v>
      </c>
      <c r="H35" s="26">
        <f t="shared" si="2"/>
        <v>2758</v>
      </c>
      <c r="I35" s="21">
        <v>1667.47</v>
      </c>
      <c r="J35" s="18">
        <v>0.53</v>
      </c>
      <c r="K35" s="19"/>
      <c r="L35" s="25">
        <v>1090</v>
      </c>
    </row>
    <row r="36" spans="1:12" ht="15.75" thickBot="1" x14ac:dyDescent="0.3">
      <c r="A36" s="1">
        <v>44896</v>
      </c>
      <c r="B36">
        <v>35</v>
      </c>
      <c r="C36">
        <f t="shared" si="1"/>
        <v>2756.666666666667</v>
      </c>
      <c r="H36" s="26">
        <f t="shared" si="2"/>
        <v>2758</v>
      </c>
      <c r="I36" s="21">
        <v>1667.5</v>
      </c>
      <c r="J36" s="18">
        <v>0.5</v>
      </c>
      <c r="K36" s="19"/>
      <c r="L36" s="25">
        <v>1090</v>
      </c>
    </row>
    <row r="37" spans="1:12" ht="15.75" thickBot="1" x14ac:dyDescent="0.3">
      <c r="A37" s="1">
        <v>44927</v>
      </c>
      <c r="B37">
        <v>36</v>
      </c>
      <c r="C37">
        <f t="shared" si="1"/>
        <v>2756.666666666667</v>
      </c>
      <c r="H37" s="26">
        <f t="shared" si="2"/>
        <v>2758</v>
      </c>
      <c r="I37" s="21">
        <v>1667.5</v>
      </c>
      <c r="J37" s="18">
        <v>0.5</v>
      </c>
      <c r="K37" s="19"/>
      <c r="L37" s="25">
        <v>1090</v>
      </c>
    </row>
    <row r="38" spans="1:12" ht="15.75" thickBot="1" x14ac:dyDescent="0.3">
      <c r="A38" s="1">
        <v>44958</v>
      </c>
      <c r="B38">
        <v>37</v>
      </c>
      <c r="C38">
        <f t="shared" si="1"/>
        <v>2756.666666666667</v>
      </c>
      <c r="H38" s="26">
        <f t="shared" si="2"/>
        <v>2758</v>
      </c>
      <c r="I38" s="21">
        <v>1667.51</v>
      </c>
      <c r="J38" s="18">
        <v>0.49</v>
      </c>
      <c r="K38" s="19"/>
      <c r="L38" s="25">
        <v>1090</v>
      </c>
    </row>
    <row r="39" spans="1:12" ht="15.75" thickBot="1" x14ac:dyDescent="0.3">
      <c r="A39" s="1">
        <v>44986</v>
      </c>
      <c r="B39">
        <v>38</v>
      </c>
      <c r="C39">
        <f t="shared" si="1"/>
        <v>2756.666666666667</v>
      </c>
      <c r="H39" s="26">
        <f t="shared" si="2"/>
        <v>2758</v>
      </c>
      <c r="I39" s="21">
        <v>1667.57</v>
      </c>
      <c r="J39" s="18">
        <v>0.43</v>
      </c>
      <c r="K39" s="19"/>
      <c r="L39" s="25">
        <v>1090</v>
      </c>
    </row>
    <row r="40" spans="1:12" ht="15.75" thickBot="1" x14ac:dyDescent="0.3">
      <c r="A40" s="1">
        <v>45017</v>
      </c>
      <c r="B40">
        <v>39</v>
      </c>
      <c r="C40">
        <f t="shared" si="1"/>
        <v>2756.666666666667</v>
      </c>
      <c r="H40" s="26">
        <f t="shared" si="2"/>
        <v>2758</v>
      </c>
      <c r="I40" s="21">
        <v>1667.54</v>
      </c>
      <c r="J40" s="18">
        <v>0.46</v>
      </c>
      <c r="K40" s="19"/>
      <c r="L40" s="25">
        <v>1090</v>
      </c>
    </row>
    <row r="41" spans="1:12" ht="15.75" thickBot="1" x14ac:dyDescent="0.3">
      <c r="A41" s="1">
        <v>45047</v>
      </c>
      <c r="B41">
        <v>40</v>
      </c>
      <c r="C41">
        <f t="shared" si="1"/>
        <v>2756.666666666667</v>
      </c>
      <c r="H41" s="26">
        <f t="shared" si="2"/>
        <v>2758</v>
      </c>
      <c r="I41" s="21">
        <v>1667.57</v>
      </c>
      <c r="J41" s="18">
        <v>0.43</v>
      </c>
      <c r="K41" s="19"/>
      <c r="L41" s="25">
        <v>1090</v>
      </c>
    </row>
    <row r="42" spans="1:12" ht="15.75" thickBot="1" x14ac:dyDescent="0.3">
      <c r="A42" s="1">
        <v>45078</v>
      </c>
      <c r="B42">
        <v>41</v>
      </c>
      <c r="C42">
        <f t="shared" si="1"/>
        <v>2756.666666666667</v>
      </c>
      <c r="H42" s="26">
        <f t="shared" si="2"/>
        <v>2758</v>
      </c>
      <c r="I42" s="21">
        <v>1667.57</v>
      </c>
      <c r="J42" s="18">
        <v>0.43</v>
      </c>
      <c r="K42" s="19"/>
      <c r="L42" s="25">
        <v>1090</v>
      </c>
    </row>
    <row r="43" spans="1:12" ht="15.75" thickBot="1" x14ac:dyDescent="0.3">
      <c r="A43" s="1">
        <v>45108</v>
      </c>
      <c r="B43">
        <v>42</v>
      </c>
      <c r="C43">
        <f t="shared" si="1"/>
        <v>2756.666666666667</v>
      </c>
      <c r="H43" s="26">
        <f t="shared" si="2"/>
        <v>2758</v>
      </c>
      <c r="I43" s="21">
        <v>1667.6</v>
      </c>
      <c r="J43" s="18">
        <v>0.4</v>
      </c>
      <c r="K43" s="19"/>
      <c r="L43" s="25">
        <v>1090</v>
      </c>
    </row>
    <row r="44" spans="1:12" ht="15.75" thickBot="1" x14ac:dyDescent="0.3">
      <c r="A44" s="1">
        <v>45139</v>
      </c>
      <c r="B44">
        <v>43</v>
      </c>
      <c r="C44">
        <f t="shared" si="1"/>
        <v>2756.666666666667</v>
      </c>
      <c r="H44" s="26">
        <f t="shared" si="2"/>
        <v>2758</v>
      </c>
      <c r="I44" s="21">
        <v>1667.6</v>
      </c>
      <c r="J44" s="18">
        <v>0.4</v>
      </c>
      <c r="K44" s="19"/>
      <c r="L44" s="25">
        <v>1090</v>
      </c>
    </row>
    <row r="45" spans="1:12" ht="15.75" thickBot="1" x14ac:dyDescent="0.3">
      <c r="A45" s="1">
        <v>45170</v>
      </c>
      <c r="B45">
        <v>44</v>
      </c>
      <c r="C45">
        <f t="shared" si="1"/>
        <v>2756.666666666667</v>
      </c>
      <c r="H45" s="26">
        <f t="shared" si="2"/>
        <v>2758</v>
      </c>
      <c r="I45" s="21">
        <v>1667.61</v>
      </c>
      <c r="J45" s="18">
        <v>0.39</v>
      </c>
      <c r="K45" s="19"/>
      <c r="L45" s="25">
        <v>1090</v>
      </c>
    </row>
    <row r="46" spans="1:12" ht="15.75" thickBot="1" x14ac:dyDescent="0.3">
      <c r="A46" s="1">
        <v>45200</v>
      </c>
      <c r="B46">
        <v>45</v>
      </c>
      <c r="C46">
        <f t="shared" si="1"/>
        <v>2756.666666666667</v>
      </c>
      <c r="H46" s="26">
        <f t="shared" si="2"/>
        <v>2758</v>
      </c>
      <c r="I46" s="21">
        <v>1667.64</v>
      </c>
      <c r="J46" s="18">
        <v>0.36</v>
      </c>
      <c r="K46" s="19"/>
      <c r="L46" s="25">
        <v>1090</v>
      </c>
    </row>
    <row r="47" spans="1:12" ht="15.75" thickBot="1" x14ac:dyDescent="0.3">
      <c r="A47" s="1">
        <v>45231</v>
      </c>
      <c r="B47">
        <v>46</v>
      </c>
      <c r="C47">
        <f t="shared" si="1"/>
        <v>2756.666666666667</v>
      </c>
      <c r="H47" s="26">
        <f t="shared" si="2"/>
        <v>2758</v>
      </c>
      <c r="I47" s="21">
        <v>1667.64</v>
      </c>
      <c r="J47" s="18">
        <v>0.36</v>
      </c>
      <c r="K47" s="19"/>
      <c r="L47" s="25">
        <v>1090</v>
      </c>
    </row>
    <row r="48" spans="1:12" ht="15.75" thickBot="1" x14ac:dyDescent="0.3">
      <c r="A48" s="1">
        <v>45261</v>
      </c>
      <c r="B48">
        <v>47</v>
      </c>
      <c r="C48">
        <f t="shared" si="1"/>
        <v>2756.666666666667</v>
      </c>
      <c r="H48" s="26">
        <f t="shared" si="2"/>
        <v>2758</v>
      </c>
      <c r="I48" s="21">
        <v>1667.67</v>
      </c>
      <c r="J48" s="18">
        <v>0.33</v>
      </c>
      <c r="K48" s="19"/>
      <c r="L48" s="25">
        <v>1090</v>
      </c>
    </row>
    <row r="49" spans="1:12" ht="15.75" thickBot="1" x14ac:dyDescent="0.3">
      <c r="A49" s="1">
        <v>45292</v>
      </c>
      <c r="B49">
        <v>48</v>
      </c>
      <c r="C49">
        <f t="shared" si="1"/>
        <v>2756.666666666667</v>
      </c>
      <c r="H49" s="26">
        <f t="shared" si="2"/>
        <v>2758</v>
      </c>
      <c r="I49" s="21">
        <v>1667.67</v>
      </c>
      <c r="J49" s="18">
        <v>0.33</v>
      </c>
      <c r="K49" s="19"/>
      <c r="L49" s="25">
        <v>1090</v>
      </c>
    </row>
    <row r="50" spans="1:12" ht="15.75" thickBot="1" x14ac:dyDescent="0.3">
      <c r="A50" s="1">
        <v>45323</v>
      </c>
      <c r="B50">
        <v>49</v>
      </c>
      <c r="C50">
        <f t="shared" si="1"/>
        <v>2756.666666666667</v>
      </c>
      <c r="H50" s="26">
        <f t="shared" si="2"/>
        <v>2758</v>
      </c>
      <c r="I50" s="21">
        <v>1667.69</v>
      </c>
      <c r="J50" s="18">
        <v>0.31</v>
      </c>
      <c r="K50" s="19"/>
      <c r="L50" s="25">
        <v>1090</v>
      </c>
    </row>
    <row r="51" spans="1:12" ht="15.75" thickBot="1" x14ac:dyDescent="0.3">
      <c r="A51" s="1">
        <v>45352</v>
      </c>
      <c r="B51">
        <v>50</v>
      </c>
      <c r="C51">
        <f t="shared" si="1"/>
        <v>2756.666666666667</v>
      </c>
      <c r="H51" s="26">
        <f t="shared" si="2"/>
        <v>2758</v>
      </c>
      <c r="I51" s="21">
        <v>1667.72</v>
      </c>
      <c r="J51" s="18">
        <v>0.28000000000000003</v>
      </c>
      <c r="K51" s="19"/>
      <c r="L51" s="25">
        <v>1090</v>
      </c>
    </row>
    <row r="52" spans="1:12" ht="15.75" thickBot="1" x14ac:dyDescent="0.3">
      <c r="A52" s="1">
        <v>45383</v>
      </c>
      <c r="B52">
        <v>51</v>
      </c>
      <c r="C52">
        <f t="shared" si="1"/>
        <v>2756.666666666667</v>
      </c>
      <c r="H52" s="26">
        <f t="shared" si="2"/>
        <v>2758</v>
      </c>
      <c r="I52" s="22">
        <v>1667.71</v>
      </c>
      <c r="J52" s="23">
        <v>0.28999999999999998</v>
      </c>
      <c r="K52" s="24"/>
      <c r="L52" s="25">
        <v>1090</v>
      </c>
    </row>
    <row r="53" spans="1:12" x14ac:dyDescent="0.25">
      <c r="A53" s="1">
        <v>45413</v>
      </c>
      <c r="B53">
        <v>52</v>
      </c>
      <c r="C53">
        <f t="shared" si="1"/>
        <v>2756.666666666667</v>
      </c>
    </row>
    <row r="54" spans="1:12" x14ac:dyDescent="0.25">
      <c r="A54" s="1">
        <v>45444</v>
      </c>
      <c r="B54">
        <v>53</v>
      </c>
      <c r="C54">
        <f t="shared" si="1"/>
        <v>2756.666666666667</v>
      </c>
    </row>
    <row r="55" spans="1:12" x14ac:dyDescent="0.25">
      <c r="A55" s="1">
        <v>45474</v>
      </c>
      <c r="B55">
        <v>54</v>
      </c>
      <c r="C55">
        <f t="shared" si="1"/>
        <v>2756.666666666667</v>
      </c>
    </row>
    <row r="56" spans="1:12" x14ac:dyDescent="0.25">
      <c r="A56" s="1">
        <v>45505</v>
      </c>
      <c r="B56">
        <v>55</v>
      </c>
      <c r="C56">
        <f t="shared" si="1"/>
        <v>2756.666666666667</v>
      </c>
    </row>
    <row r="57" spans="1:12" x14ac:dyDescent="0.25">
      <c r="A57" s="1">
        <v>45536</v>
      </c>
      <c r="B57">
        <v>56</v>
      </c>
      <c r="C57">
        <f t="shared" si="1"/>
        <v>2756.666666666667</v>
      </c>
    </row>
    <row r="58" spans="1:12" x14ac:dyDescent="0.25">
      <c r="A58" s="1">
        <v>45566</v>
      </c>
      <c r="B58">
        <v>57</v>
      </c>
      <c r="C58">
        <f t="shared" si="1"/>
        <v>2756.666666666667</v>
      </c>
    </row>
    <row r="59" spans="1:12" x14ac:dyDescent="0.25">
      <c r="A59" s="1">
        <v>45597</v>
      </c>
      <c r="B59">
        <v>58</v>
      </c>
      <c r="C59">
        <f t="shared" si="1"/>
        <v>2756.666666666667</v>
      </c>
    </row>
    <row r="60" spans="1:12" x14ac:dyDescent="0.25">
      <c r="A60" s="1">
        <v>45627</v>
      </c>
      <c r="B60">
        <v>59</v>
      </c>
      <c r="C60">
        <f t="shared" si="1"/>
        <v>2756.666666666667</v>
      </c>
    </row>
    <row r="61" spans="1:12" x14ac:dyDescent="0.25">
      <c r="A61" s="1">
        <v>45658</v>
      </c>
      <c r="B61">
        <v>60</v>
      </c>
      <c r="C61">
        <f t="shared" si="1"/>
        <v>2756.666666666667</v>
      </c>
    </row>
    <row r="62" spans="1:12" x14ac:dyDescent="0.25">
      <c r="A62" s="1">
        <v>45689</v>
      </c>
      <c r="B62">
        <v>61</v>
      </c>
      <c r="C62">
        <f t="shared" si="1"/>
        <v>2756.666666666667</v>
      </c>
    </row>
    <row r="63" spans="1:12" x14ac:dyDescent="0.25">
      <c r="A63" s="1">
        <v>45717</v>
      </c>
      <c r="B63">
        <v>62</v>
      </c>
      <c r="C63">
        <f t="shared" si="1"/>
        <v>2756.666666666667</v>
      </c>
    </row>
    <row r="64" spans="1:12" x14ac:dyDescent="0.25">
      <c r="A64" s="1">
        <v>45748</v>
      </c>
      <c r="B64">
        <v>63</v>
      </c>
      <c r="C64">
        <f t="shared" si="1"/>
        <v>2756.666666666667</v>
      </c>
    </row>
    <row r="65" spans="3:3" x14ac:dyDescent="0.25">
      <c r="C65" s="2">
        <f>XIRR(C1:C64,A1:A64)</f>
        <v>0.23074076771736143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1"/>
  <sheetViews>
    <sheetView tabSelected="1" workbookViewId="0">
      <selection activeCell="G17" sqref="G17"/>
    </sheetView>
  </sheetViews>
  <sheetFormatPr defaultRowHeight="15" x14ac:dyDescent="0.25"/>
  <cols>
    <col min="3" max="3" width="54.28515625" customWidth="1"/>
    <col min="4" max="4" width="31.28515625" customWidth="1"/>
  </cols>
  <sheetData>
    <row r="1" spans="3:5" x14ac:dyDescent="0.25">
      <c r="C1" t="s">
        <v>9</v>
      </c>
    </row>
    <row r="6" spans="3:5" x14ac:dyDescent="0.25">
      <c r="D6" s="8" t="s">
        <v>7</v>
      </c>
    </row>
    <row r="7" spans="3:5" x14ac:dyDescent="0.25">
      <c r="D7" s="8"/>
    </row>
    <row r="8" spans="3:5" x14ac:dyDescent="0.25">
      <c r="D8" s="8"/>
    </row>
    <row r="9" spans="3:5" x14ac:dyDescent="0.25">
      <c r="D9" s="8"/>
    </row>
    <row r="13" spans="3:5" ht="15.75" thickBot="1" x14ac:dyDescent="0.3"/>
    <row r="14" spans="3:5" ht="29.25" thickBot="1" x14ac:dyDescent="0.5">
      <c r="C14" s="3" t="s">
        <v>0</v>
      </c>
      <c r="D14" s="7">
        <v>75000</v>
      </c>
      <c r="E14" s="5" t="s">
        <v>10</v>
      </c>
    </row>
    <row r="16" spans="3:5" ht="28.5" x14ac:dyDescent="0.45">
      <c r="C16" s="3" t="s">
        <v>11</v>
      </c>
      <c r="D16" s="12" t="s">
        <v>13</v>
      </c>
    </row>
    <row r="17" spans="3:4" ht="18" x14ac:dyDescent="0.25">
      <c r="C17" s="5" t="s">
        <v>1</v>
      </c>
      <c r="D17" s="6">
        <f>Лист5!D2</f>
        <v>3193.6545295017672</v>
      </c>
    </row>
    <row r="18" spans="3:4" ht="18" x14ac:dyDescent="0.25">
      <c r="C18" s="5"/>
      <c r="D18" s="6"/>
    </row>
    <row r="19" spans="3:4" ht="18" x14ac:dyDescent="0.25">
      <c r="C19" s="5" t="s">
        <v>2</v>
      </c>
      <c r="D19" s="2">
        <f>Лист5!D38</f>
        <v>0.34789248108863835</v>
      </c>
    </row>
    <row r="20" spans="3:4" ht="18" x14ac:dyDescent="0.25">
      <c r="C20" s="5" t="s">
        <v>3</v>
      </c>
      <c r="D20" s="9">
        <f>D21-D14</f>
        <v>39971.563062063651</v>
      </c>
    </row>
    <row r="21" spans="3:4" ht="18" x14ac:dyDescent="0.25">
      <c r="C21" s="5" t="s">
        <v>4</v>
      </c>
      <c r="D21" s="9">
        <f>Лист5!F5</f>
        <v>114971.56306206365</v>
      </c>
    </row>
  </sheetData>
  <sheetProtection password="8D90" sheet="1" objects="1" scenarios="1"/>
  <mergeCells count="1">
    <mergeCell ref="D6:D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P24" sqref="P24"/>
    </sheetView>
  </sheetViews>
  <sheetFormatPr defaultRowHeight="15" x14ac:dyDescent="0.25"/>
  <cols>
    <col min="2" max="2" width="12.85546875" customWidth="1"/>
    <col min="3" max="3" width="11.140625" customWidth="1"/>
    <col min="4" max="4" width="14.140625" customWidth="1"/>
    <col min="6" max="6" width="11" bestFit="1" customWidth="1"/>
  </cols>
  <sheetData>
    <row r="1" spans="2:14" x14ac:dyDescent="0.25">
      <c r="B1" s="1">
        <v>43831</v>
      </c>
      <c r="C1">
        <v>0</v>
      </c>
      <c r="D1" s="4">
        <f>'Готівка для своїх'!D14*-1</f>
        <v>-75000</v>
      </c>
      <c r="F1" s="2">
        <v>1E-4</v>
      </c>
      <c r="H1" s="2">
        <v>1.4800000000000001E-2</v>
      </c>
    </row>
    <row r="2" spans="2:14" x14ac:dyDescent="0.25">
      <c r="B2" s="1">
        <v>43862</v>
      </c>
      <c r="C2">
        <v>1</v>
      </c>
      <c r="D2" s="9">
        <f>PMT($F$1/12,36,$D$1)-$D$1*$H$1</f>
        <v>3193.6545295017672</v>
      </c>
    </row>
    <row r="3" spans="2:14" ht="15.75" thickBot="1" x14ac:dyDescent="0.3">
      <c r="B3" s="1">
        <v>43891</v>
      </c>
      <c r="C3">
        <v>2</v>
      </c>
      <c r="D3" s="9">
        <f t="shared" ref="D3:D37" si="0">PMT($F$1/12,36,$D$1)-$D$1*$H$1</f>
        <v>3193.6545295017672</v>
      </c>
    </row>
    <row r="4" spans="2:14" ht="15.75" thickBot="1" x14ac:dyDescent="0.3">
      <c r="B4" s="1">
        <v>43922</v>
      </c>
      <c r="C4">
        <v>3</v>
      </c>
      <c r="D4" s="9">
        <f t="shared" si="0"/>
        <v>3193.6545295017672</v>
      </c>
      <c r="J4" s="20">
        <f>K4+L4+N4</f>
        <v>4259</v>
      </c>
      <c r="K4" s="13">
        <v>2778.64</v>
      </c>
      <c r="L4" s="14">
        <v>0.36</v>
      </c>
      <c r="M4" s="15"/>
      <c r="N4" s="16">
        <v>1480</v>
      </c>
    </row>
    <row r="5" spans="2:14" ht="15.75" thickBot="1" x14ac:dyDescent="0.3">
      <c r="B5" s="1">
        <v>43952</v>
      </c>
      <c r="C5">
        <v>4</v>
      </c>
      <c r="D5" s="9">
        <f t="shared" si="0"/>
        <v>3193.6545295017672</v>
      </c>
      <c r="F5" s="9">
        <f>SUM(D2:D37)</f>
        <v>114971.56306206365</v>
      </c>
      <c r="J5" s="20">
        <f t="shared" ref="J5:J39" si="1">K5+L5+N5</f>
        <v>4259</v>
      </c>
      <c r="K5" s="17">
        <v>2778.19</v>
      </c>
      <c r="L5" s="18">
        <v>0.81</v>
      </c>
      <c r="M5" s="19"/>
      <c r="N5" s="16">
        <v>1480</v>
      </c>
    </row>
    <row r="6" spans="2:14" ht="15.75" thickBot="1" x14ac:dyDescent="0.3">
      <c r="B6" s="1">
        <v>43983</v>
      </c>
      <c r="C6">
        <v>5</v>
      </c>
      <c r="D6" s="9">
        <f t="shared" si="0"/>
        <v>3193.6545295017672</v>
      </c>
      <c r="F6">
        <f>100000/36</f>
        <v>2777.7777777777778</v>
      </c>
      <c r="J6" s="20">
        <f t="shared" si="1"/>
        <v>4259</v>
      </c>
      <c r="K6" s="17">
        <v>2778.19</v>
      </c>
      <c r="L6" s="18">
        <v>0.81</v>
      </c>
      <c r="M6" s="19"/>
      <c r="N6" s="16">
        <v>1480</v>
      </c>
    </row>
    <row r="7" spans="2:14" ht="15.75" thickBot="1" x14ac:dyDescent="0.3">
      <c r="B7" s="1">
        <v>44013</v>
      </c>
      <c r="C7">
        <v>6</v>
      </c>
      <c r="D7" s="9">
        <f t="shared" si="0"/>
        <v>3193.6545295017672</v>
      </c>
      <c r="J7" s="20">
        <f t="shared" si="1"/>
        <v>4259</v>
      </c>
      <c r="K7" s="17">
        <v>2778.24</v>
      </c>
      <c r="L7" s="18">
        <v>0.76</v>
      </c>
      <c r="M7" s="19"/>
      <c r="N7" s="16">
        <v>1480</v>
      </c>
    </row>
    <row r="8" spans="2:14" ht="15.75" thickBot="1" x14ac:dyDescent="0.3">
      <c r="B8" s="1">
        <v>44044</v>
      </c>
      <c r="C8">
        <v>7</v>
      </c>
      <c r="D8" s="9">
        <f t="shared" si="0"/>
        <v>3193.6545295017672</v>
      </c>
      <c r="J8" s="20">
        <f t="shared" si="1"/>
        <v>4259</v>
      </c>
      <c r="K8" s="17">
        <v>2778.24</v>
      </c>
      <c r="L8" s="18">
        <v>0.76</v>
      </c>
      <c r="M8" s="19"/>
      <c r="N8" s="16">
        <v>1480</v>
      </c>
    </row>
    <row r="9" spans="2:14" ht="15.75" thickBot="1" x14ac:dyDescent="0.3">
      <c r="B9" s="1">
        <v>44075</v>
      </c>
      <c r="C9">
        <v>8</v>
      </c>
      <c r="D9" s="9">
        <f t="shared" si="0"/>
        <v>3193.6545295017672</v>
      </c>
      <c r="J9" s="20">
        <f t="shared" si="1"/>
        <v>4259</v>
      </c>
      <c r="K9" s="17">
        <v>2778.26</v>
      </c>
      <c r="L9" s="18">
        <v>0.74</v>
      </c>
      <c r="M9" s="19"/>
      <c r="N9" s="16">
        <v>1480</v>
      </c>
    </row>
    <row r="10" spans="2:14" ht="15.75" thickBot="1" x14ac:dyDescent="0.3">
      <c r="B10" s="1">
        <v>44105</v>
      </c>
      <c r="C10">
        <v>9</v>
      </c>
      <c r="D10" s="9">
        <f t="shared" si="0"/>
        <v>3193.6545295017672</v>
      </c>
      <c r="J10" s="20">
        <f t="shared" si="1"/>
        <v>4259</v>
      </c>
      <c r="K10" s="17">
        <v>2778.36</v>
      </c>
      <c r="L10" s="18">
        <v>0.64</v>
      </c>
      <c r="M10" s="19"/>
      <c r="N10" s="16">
        <v>1480</v>
      </c>
    </row>
    <row r="11" spans="2:14" ht="15.75" thickBot="1" x14ac:dyDescent="0.3">
      <c r="B11" s="1">
        <v>44136</v>
      </c>
      <c r="C11">
        <v>10</v>
      </c>
      <c r="D11" s="9">
        <f t="shared" si="0"/>
        <v>3193.6545295017672</v>
      </c>
      <c r="J11" s="20">
        <f t="shared" si="1"/>
        <v>4259</v>
      </c>
      <c r="K11" s="17">
        <v>2778.3</v>
      </c>
      <c r="L11" s="18">
        <v>0.7</v>
      </c>
      <c r="M11" s="19"/>
      <c r="N11" s="16">
        <v>1480</v>
      </c>
    </row>
    <row r="12" spans="2:14" ht="15.75" thickBot="1" x14ac:dyDescent="0.3">
      <c r="B12" s="1">
        <v>44166</v>
      </c>
      <c r="C12">
        <v>11</v>
      </c>
      <c r="D12" s="9">
        <f t="shared" si="0"/>
        <v>3193.6545295017672</v>
      </c>
      <c r="J12" s="20">
        <f t="shared" si="1"/>
        <v>4259</v>
      </c>
      <c r="K12" s="17">
        <v>2778.35</v>
      </c>
      <c r="L12" s="18">
        <v>0.65</v>
      </c>
      <c r="M12" s="19"/>
      <c r="N12" s="16">
        <v>1480</v>
      </c>
    </row>
    <row r="13" spans="2:14" ht="15.75" thickBot="1" x14ac:dyDescent="0.3">
      <c r="B13" s="1">
        <v>44197</v>
      </c>
      <c r="C13">
        <v>12</v>
      </c>
      <c r="D13" s="9">
        <f t="shared" si="0"/>
        <v>3193.6545295017672</v>
      </c>
      <c r="J13" s="20">
        <f t="shared" si="1"/>
        <v>4259</v>
      </c>
      <c r="K13" s="17">
        <v>2778.36</v>
      </c>
      <c r="L13" s="18">
        <v>0.64</v>
      </c>
      <c r="M13" s="19"/>
      <c r="N13" s="16">
        <v>1480</v>
      </c>
    </row>
    <row r="14" spans="2:14" ht="15.75" thickBot="1" x14ac:dyDescent="0.3">
      <c r="B14" s="1">
        <v>44228</v>
      </c>
      <c r="C14">
        <v>13</v>
      </c>
      <c r="D14" s="9">
        <f t="shared" si="0"/>
        <v>3193.6545295017672</v>
      </c>
      <c r="J14" s="20">
        <f t="shared" si="1"/>
        <v>4259</v>
      </c>
      <c r="K14" s="17">
        <v>2778.4</v>
      </c>
      <c r="L14" s="18">
        <v>0.6</v>
      </c>
      <c r="M14" s="19"/>
      <c r="N14" s="16">
        <v>1480</v>
      </c>
    </row>
    <row r="15" spans="2:14" ht="15.75" thickBot="1" x14ac:dyDescent="0.3">
      <c r="B15" s="1">
        <v>44256</v>
      </c>
      <c r="C15">
        <v>14</v>
      </c>
      <c r="D15" s="9">
        <f t="shared" si="0"/>
        <v>3193.6545295017672</v>
      </c>
      <c r="J15" s="20">
        <f t="shared" si="1"/>
        <v>4259</v>
      </c>
      <c r="K15" s="17">
        <v>2778.4</v>
      </c>
      <c r="L15" s="18">
        <v>0.6</v>
      </c>
      <c r="M15" s="19"/>
      <c r="N15" s="16">
        <v>1480</v>
      </c>
    </row>
    <row r="16" spans="2:14" ht="15.75" thickBot="1" x14ac:dyDescent="0.3">
      <c r="B16" s="1">
        <v>44287</v>
      </c>
      <c r="C16">
        <v>15</v>
      </c>
      <c r="D16" s="9">
        <f t="shared" si="0"/>
        <v>3193.6545295017672</v>
      </c>
      <c r="J16" s="20">
        <f t="shared" si="1"/>
        <v>4259</v>
      </c>
      <c r="K16" s="17">
        <v>2778.43</v>
      </c>
      <c r="L16" s="18">
        <v>0.56999999999999995</v>
      </c>
      <c r="M16" s="19"/>
      <c r="N16" s="16">
        <v>1480</v>
      </c>
    </row>
    <row r="17" spans="2:14" ht="15.75" thickBot="1" x14ac:dyDescent="0.3">
      <c r="B17" s="1">
        <v>44317</v>
      </c>
      <c r="C17">
        <v>16</v>
      </c>
      <c r="D17" s="9">
        <f t="shared" si="0"/>
        <v>3193.6545295017672</v>
      </c>
      <c r="J17" s="20">
        <f t="shared" si="1"/>
        <v>4259</v>
      </c>
      <c r="K17" s="17">
        <v>2778.47</v>
      </c>
      <c r="L17" s="18">
        <v>0.53</v>
      </c>
      <c r="M17" s="19"/>
      <c r="N17" s="16">
        <v>1480</v>
      </c>
    </row>
    <row r="18" spans="2:14" ht="15.75" thickBot="1" x14ac:dyDescent="0.3">
      <c r="B18" s="1">
        <v>44348</v>
      </c>
      <c r="C18">
        <v>17</v>
      </c>
      <c r="D18" s="9">
        <f t="shared" si="0"/>
        <v>3193.6545295017672</v>
      </c>
      <c r="J18" s="20">
        <f t="shared" si="1"/>
        <v>4259</v>
      </c>
      <c r="K18" s="17">
        <v>2778.47</v>
      </c>
      <c r="L18" s="18">
        <v>0.53</v>
      </c>
      <c r="M18" s="19"/>
      <c r="N18" s="16">
        <v>1480</v>
      </c>
    </row>
    <row r="19" spans="2:14" ht="15.75" thickBot="1" x14ac:dyDescent="0.3">
      <c r="B19" s="1">
        <v>44378</v>
      </c>
      <c r="C19">
        <v>18</v>
      </c>
      <c r="D19" s="9">
        <f t="shared" si="0"/>
        <v>3193.6545295017672</v>
      </c>
      <c r="J19" s="20">
        <f t="shared" si="1"/>
        <v>4259</v>
      </c>
      <c r="K19" s="17">
        <v>2778.51</v>
      </c>
      <c r="L19" s="18">
        <v>0.49</v>
      </c>
      <c r="M19" s="19"/>
      <c r="N19" s="16">
        <v>1480</v>
      </c>
    </row>
    <row r="20" spans="2:14" ht="15.75" thickBot="1" x14ac:dyDescent="0.3">
      <c r="B20" s="1">
        <v>44409</v>
      </c>
      <c r="C20">
        <v>19</v>
      </c>
      <c r="D20" s="9">
        <f t="shared" si="0"/>
        <v>3193.6545295017672</v>
      </c>
      <c r="J20" s="20">
        <f t="shared" si="1"/>
        <v>4259</v>
      </c>
      <c r="K20" s="17">
        <v>2778.53</v>
      </c>
      <c r="L20" s="18">
        <v>0.47</v>
      </c>
      <c r="M20" s="19"/>
      <c r="N20" s="16">
        <v>1480</v>
      </c>
    </row>
    <row r="21" spans="2:14" ht="15.75" thickBot="1" x14ac:dyDescent="0.3">
      <c r="B21" s="1">
        <v>44440</v>
      </c>
      <c r="C21">
        <v>20</v>
      </c>
      <c r="D21" s="9">
        <f t="shared" si="0"/>
        <v>3193.6545295017672</v>
      </c>
      <c r="J21" s="20">
        <f t="shared" si="1"/>
        <v>4259</v>
      </c>
      <c r="K21" s="17">
        <v>2778.54</v>
      </c>
      <c r="L21" s="18">
        <v>0.46</v>
      </c>
      <c r="M21" s="19"/>
      <c r="N21" s="16">
        <v>1480</v>
      </c>
    </row>
    <row r="22" spans="2:14" ht="15.75" thickBot="1" x14ac:dyDescent="0.3">
      <c r="B22" s="1">
        <v>44470</v>
      </c>
      <c r="C22">
        <v>21</v>
      </c>
      <c r="D22" s="9">
        <f t="shared" si="0"/>
        <v>3193.6545295017672</v>
      </c>
      <c r="J22" s="20">
        <f t="shared" si="1"/>
        <v>4259</v>
      </c>
      <c r="K22" s="17">
        <v>2778.61</v>
      </c>
      <c r="L22" s="18">
        <v>0.39</v>
      </c>
      <c r="M22" s="19"/>
      <c r="N22" s="16">
        <v>1480</v>
      </c>
    </row>
    <row r="23" spans="2:14" ht="15.75" thickBot="1" x14ac:dyDescent="0.3">
      <c r="B23" s="1">
        <v>44501</v>
      </c>
      <c r="C23">
        <v>22</v>
      </c>
      <c r="D23" s="9">
        <f t="shared" si="0"/>
        <v>3193.6545295017672</v>
      </c>
      <c r="J23" s="20">
        <f t="shared" si="1"/>
        <v>4259</v>
      </c>
      <c r="K23" s="17">
        <v>2778.6</v>
      </c>
      <c r="L23" s="18">
        <v>0.4</v>
      </c>
      <c r="M23" s="19"/>
      <c r="N23" s="16">
        <v>1480</v>
      </c>
    </row>
    <row r="24" spans="2:14" ht="15.75" thickBot="1" x14ac:dyDescent="0.3">
      <c r="B24" s="1">
        <v>44531</v>
      </c>
      <c r="C24">
        <v>23</v>
      </c>
      <c r="D24" s="9">
        <f t="shared" si="0"/>
        <v>3193.6545295017672</v>
      </c>
      <c r="J24" s="20">
        <f t="shared" si="1"/>
        <v>4259</v>
      </c>
      <c r="K24" s="17">
        <v>2778.62</v>
      </c>
      <c r="L24" s="18">
        <v>0.38</v>
      </c>
      <c r="M24" s="19"/>
      <c r="N24" s="16">
        <v>1480</v>
      </c>
    </row>
    <row r="25" spans="2:14" ht="15.75" thickBot="1" x14ac:dyDescent="0.3">
      <c r="B25" s="1">
        <v>44562</v>
      </c>
      <c r="C25">
        <v>24</v>
      </c>
      <c r="D25" s="9">
        <f t="shared" si="0"/>
        <v>3193.6545295017672</v>
      </c>
      <c r="J25" s="20">
        <f t="shared" si="1"/>
        <v>4259</v>
      </c>
      <c r="K25" s="17">
        <v>2778.64</v>
      </c>
      <c r="L25" s="18">
        <v>0.36</v>
      </c>
      <c r="M25" s="19"/>
      <c r="N25" s="16">
        <v>1480</v>
      </c>
    </row>
    <row r="26" spans="2:14" ht="15.75" thickBot="1" x14ac:dyDescent="0.3">
      <c r="B26" s="1">
        <v>44593</v>
      </c>
      <c r="C26">
        <v>25</v>
      </c>
      <c r="D26" s="9">
        <f t="shared" si="0"/>
        <v>3193.6545295017672</v>
      </c>
      <c r="J26" s="20">
        <f t="shared" si="1"/>
        <v>4259</v>
      </c>
      <c r="K26" s="17">
        <v>2778.68</v>
      </c>
      <c r="L26" s="18">
        <v>0.32</v>
      </c>
      <c r="M26" s="19"/>
      <c r="N26" s="16">
        <v>1480</v>
      </c>
    </row>
    <row r="27" spans="2:14" ht="15.75" thickBot="1" x14ac:dyDescent="0.3">
      <c r="B27" s="1">
        <v>44621</v>
      </c>
      <c r="C27">
        <v>26</v>
      </c>
      <c r="D27" s="9">
        <f t="shared" si="0"/>
        <v>3193.6545295017672</v>
      </c>
      <c r="J27" s="20">
        <f t="shared" si="1"/>
        <v>4259</v>
      </c>
      <c r="K27" s="17">
        <v>2778.68</v>
      </c>
      <c r="L27" s="18">
        <v>0.32</v>
      </c>
      <c r="M27" s="19"/>
      <c r="N27" s="16">
        <v>1480</v>
      </c>
    </row>
    <row r="28" spans="2:14" ht="15.75" thickBot="1" x14ac:dyDescent="0.3">
      <c r="B28" s="1">
        <v>44652</v>
      </c>
      <c r="C28">
        <v>27</v>
      </c>
      <c r="D28" s="9">
        <f t="shared" si="0"/>
        <v>3193.6545295017672</v>
      </c>
      <c r="J28" s="20">
        <f t="shared" si="1"/>
        <v>4259</v>
      </c>
      <c r="K28" s="17">
        <v>2778.71</v>
      </c>
      <c r="L28" s="18">
        <v>0.28999999999999998</v>
      </c>
      <c r="M28" s="19"/>
      <c r="N28" s="16">
        <v>1480</v>
      </c>
    </row>
    <row r="29" spans="2:14" ht="15.75" thickBot="1" x14ac:dyDescent="0.3">
      <c r="B29" s="1">
        <v>44682</v>
      </c>
      <c r="C29">
        <v>28</v>
      </c>
      <c r="D29" s="9">
        <f t="shared" si="0"/>
        <v>3193.6545295017672</v>
      </c>
      <c r="J29" s="20">
        <f t="shared" si="1"/>
        <v>4259</v>
      </c>
      <c r="K29" s="17">
        <v>2778.74</v>
      </c>
      <c r="L29" s="18">
        <v>0.26</v>
      </c>
      <c r="M29" s="19"/>
      <c r="N29" s="16">
        <v>1480</v>
      </c>
    </row>
    <row r="30" spans="2:14" ht="15.75" thickBot="1" x14ac:dyDescent="0.3">
      <c r="B30" s="1">
        <v>44713</v>
      </c>
      <c r="C30">
        <v>29</v>
      </c>
      <c r="D30" s="9">
        <f t="shared" si="0"/>
        <v>3193.6545295017672</v>
      </c>
      <c r="J30" s="20">
        <f t="shared" si="1"/>
        <v>4259</v>
      </c>
      <c r="K30" s="17">
        <v>2778.75</v>
      </c>
      <c r="L30" s="18">
        <v>0.25</v>
      </c>
      <c r="M30" s="19"/>
      <c r="N30" s="16">
        <v>1480</v>
      </c>
    </row>
    <row r="31" spans="2:14" ht="15.75" thickBot="1" x14ac:dyDescent="0.3">
      <c r="B31" s="1">
        <v>44743</v>
      </c>
      <c r="C31">
        <v>30</v>
      </c>
      <c r="D31" s="9">
        <f t="shared" si="0"/>
        <v>3193.6545295017672</v>
      </c>
      <c r="J31" s="20">
        <f t="shared" si="1"/>
        <v>4259</v>
      </c>
      <c r="K31" s="17">
        <v>2778.79</v>
      </c>
      <c r="L31" s="18">
        <v>0.21</v>
      </c>
      <c r="M31" s="19"/>
      <c r="N31" s="16">
        <v>1480</v>
      </c>
    </row>
    <row r="32" spans="2:14" ht="15.75" thickBot="1" x14ac:dyDescent="0.3">
      <c r="B32" s="1">
        <v>44774</v>
      </c>
      <c r="C32">
        <v>31</v>
      </c>
      <c r="D32" s="9">
        <f t="shared" si="0"/>
        <v>3193.6545295017672</v>
      </c>
      <c r="J32" s="20">
        <f t="shared" si="1"/>
        <v>4259</v>
      </c>
      <c r="K32" s="17">
        <v>2778.81</v>
      </c>
      <c r="L32" s="18">
        <v>0.19</v>
      </c>
      <c r="M32" s="19"/>
      <c r="N32" s="16">
        <v>1480</v>
      </c>
    </row>
    <row r="33" spans="2:14" ht="15.75" thickBot="1" x14ac:dyDescent="0.3">
      <c r="B33" s="1">
        <v>44805</v>
      </c>
      <c r="C33">
        <v>32</v>
      </c>
      <c r="D33" s="9">
        <f t="shared" si="0"/>
        <v>3193.6545295017672</v>
      </c>
      <c r="J33" s="20">
        <f t="shared" si="1"/>
        <v>4259</v>
      </c>
      <c r="K33" s="17">
        <v>2778.83</v>
      </c>
      <c r="L33" s="18">
        <v>0.17</v>
      </c>
      <c r="M33" s="19"/>
      <c r="N33" s="16">
        <v>1480</v>
      </c>
    </row>
    <row r="34" spans="2:14" ht="15.75" thickBot="1" x14ac:dyDescent="0.3">
      <c r="B34" s="1">
        <v>44835</v>
      </c>
      <c r="C34">
        <v>33</v>
      </c>
      <c r="D34" s="9">
        <f t="shared" si="0"/>
        <v>3193.6545295017672</v>
      </c>
      <c r="J34" s="20">
        <f t="shared" si="1"/>
        <v>4259</v>
      </c>
      <c r="K34" s="17">
        <v>2778.86</v>
      </c>
      <c r="L34" s="18">
        <v>0.14000000000000001</v>
      </c>
      <c r="M34" s="19"/>
      <c r="N34" s="16">
        <v>1480</v>
      </c>
    </row>
    <row r="35" spans="2:14" ht="15.75" thickBot="1" x14ac:dyDescent="0.3">
      <c r="B35" s="1">
        <v>44866</v>
      </c>
      <c r="C35">
        <v>34</v>
      </c>
      <c r="D35" s="9">
        <f t="shared" si="0"/>
        <v>3193.6545295017672</v>
      </c>
      <c r="J35" s="20">
        <f t="shared" si="1"/>
        <v>4259</v>
      </c>
      <c r="K35" s="17">
        <v>2778.88</v>
      </c>
      <c r="L35" s="18">
        <v>0.12</v>
      </c>
      <c r="M35" s="19"/>
      <c r="N35" s="16">
        <v>1480</v>
      </c>
    </row>
    <row r="36" spans="2:14" ht="15.75" thickBot="1" x14ac:dyDescent="0.3">
      <c r="B36" s="1">
        <v>44896</v>
      </c>
      <c r="C36">
        <v>35</v>
      </c>
      <c r="D36" s="9">
        <f t="shared" si="0"/>
        <v>3193.6545295017672</v>
      </c>
      <c r="J36" s="20">
        <f t="shared" si="1"/>
        <v>4259</v>
      </c>
      <c r="K36" s="17">
        <v>2778.91</v>
      </c>
      <c r="L36" s="18">
        <v>0.09</v>
      </c>
      <c r="M36" s="19"/>
      <c r="N36" s="16">
        <v>1480</v>
      </c>
    </row>
    <row r="37" spans="2:14" ht="15.75" thickBot="1" x14ac:dyDescent="0.3">
      <c r="B37" s="1">
        <v>44927</v>
      </c>
      <c r="C37">
        <v>36</v>
      </c>
      <c r="D37" s="9">
        <f t="shared" si="0"/>
        <v>3193.6545295017672</v>
      </c>
      <c r="J37" s="20">
        <f t="shared" si="1"/>
        <v>4259</v>
      </c>
      <c r="K37" s="17">
        <v>2778.92</v>
      </c>
      <c r="L37" s="18">
        <v>0.08</v>
      </c>
      <c r="M37" s="19"/>
      <c r="N37" s="16">
        <v>1480</v>
      </c>
    </row>
    <row r="38" spans="2:14" ht="15.75" thickBot="1" x14ac:dyDescent="0.3">
      <c r="D38" s="10">
        <f>XIRR(D1:D37,B1:B37)</f>
        <v>0.34789248108863835</v>
      </c>
      <c r="J38" s="20">
        <f t="shared" si="1"/>
        <v>4259</v>
      </c>
      <c r="K38" s="17">
        <v>2778.95</v>
      </c>
      <c r="L38" s="18">
        <v>0.05</v>
      </c>
      <c r="M38" s="19"/>
      <c r="N38" s="16">
        <v>1480</v>
      </c>
    </row>
    <row r="39" spans="2:14" ht="15.75" thickBot="1" x14ac:dyDescent="0.3">
      <c r="J39" s="20">
        <f t="shared" si="1"/>
        <v>4230.18</v>
      </c>
      <c r="K39" s="17">
        <v>2750.14</v>
      </c>
      <c r="L39" s="18">
        <v>0.04</v>
      </c>
      <c r="M39" s="19"/>
      <c r="N39" s="16">
        <v>1480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Рефінансування Пільга</vt:lpstr>
      <vt:lpstr>Лист2</vt:lpstr>
      <vt:lpstr>Лист3</vt:lpstr>
      <vt:lpstr>Готівка для своїх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Алимов Олександр Сергійович</dc:creator>
  <cp:lastModifiedBy>Алимов Олександр Сергійович</cp:lastModifiedBy>
  <dcterms:created xsi:type="dcterms:W3CDTF">2020-11-19T12:42:23Z</dcterms:created>
  <dcterms:modified xsi:type="dcterms:W3CDTF">2020-11-19T16:44:52Z</dcterms:modified>
</cp:coreProperties>
</file>